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324AF815-C4EE-4173-9037-875E41CF7237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7" r:id="rId1"/>
    <sheet name="Temperaturen" sheetId="2" r:id="rId2"/>
    <sheet name="Drücke" sheetId="3" r:id="rId3"/>
    <sheet name="Ventil" sheetId="4" r:id="rId4"/>
    <sheet name="Interferenzen" sheetId="1" r:id="rId5"/>
    <sheet name="Interferenzen (2)" sheetId="9" r:id="rId6"/>
    <sheet name="Max-Min-Interferenz" sheetId="5" r:id="rId7"/>
    <sheet name="Defuzzifizierung" sheetId="6" r:id="rId8"/>
  </sheets>
  <definedNames>
    <definedName name="Druck">Defuzzifizierung!$B$2</definedName>
    <definedName name="Pr">Drücke!$A$2:$A$4</definedName>
    <definedName name="PrM">Drücke!$A$2:$D$4</definedName>
    <definedName name="Set_T" localSheetId="7">IF(Defuzzifizierung!Temp&lt;600,0,IF(Defuzzifizierung!Temp&gt;800,0,1-ABS(Defuzzifizierung!Temp-700)/100))</definedName>
    <definedName name="Set_T" localSheetId="5">IF('Interferenzen (2)'!Tmp&lt;600,0,IF('Interferenzen (2)'!Tmp&gt;800,0,1-ABS('Interferenzen (2)'!Tmp-700)/100))</definedName>
    <definedName name="Set_T">IF(Tmp&lt;600,0,IF(Tmp&gt;800,0,1-ABS(Tmp-700)/100))</definedName>
    <definedName name="T_1">IF(Tx&lt;=600,1,IF(Tx&lt;=700,(700-Tx)/100,0))</definedName>
    <definedName name="Temp" localSheetId="7">Defuzzifizierung!$B$1</definedName>
    <definedName name="Tp">Temperaturen!$A$2:$A$6</definedName>
    <definedName name="TpM">Temperaturen!$A$2:$F$6</definedName>
    <definedName name="Tx">""</definedName>
    <definedName name="Vl">Ventil!$A$2:$A$6</definedName>
    <definedName name="VlM">Ventil!$A$2:$F$6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6" l="1"/>
  <c r="B18" i="6"/>
  <c r="B17" i="6"/>
  <c r="G16" i="6"/>
  <c r="F16" i="6"/>
  <c r="E16" i="6"/>
  <c r="D16" i="6"/>
  <c r="C16" i="6"/>
  <c r="B13" i="6"/>
  <c r="B12" i="6"/>
  <c r="B11" i="6"/>
  <c r="G10" i="6"/>
  <c r="F10" i="6"/>
  <c r="E10" i="6"/>
  <c r="D10" i="6"/>
  <c r="D11" i="6" s="1"/>
  <c r="C10" i="6"/>
  <c r="C11" i="6" s="1"/>
  <c r="B7" i="6"/>
  <c r="B6" i="6"/>
  <c r="B5" i="6"/>
  <c r="G4" i="6"/>
  <c r="F4" i="6"/>
  <c r="E4" i="6"/>
  <c r="D4" i="6"/>
  <c r="C4" i="6"/>
  <c r="E11" i="6" l="1"/>
  <c r="D13" i="6"/>
  <c r="D12" i="6"/>
  <c r="D18" i="6" s="1"/>
  <c r="C12" i="6"/>
  <c r="E13" i="6"/>
  <c r="E12" i="6"/>
  <c r="C13" i="6"/>
  <c r="D17" i="6"/>
  <c r="E19" i="6" l="1"/>
  <c r="E18" i="6"/>
  <c r="E17" i="6"/>
  <c r="C19" i="6"/>
  <c r="C18" i="6"/>
  <c r="G13" i="6"/>
  <c r="G19" i="6" s="1"/>
  <c r="F13" i="6"/>
  <c r="F19" i="6" s="1"/>
  <c r="G12" i="6"/>
  <c r="G18" i="6" s="1"/>
  <c r="F12" i="6"/>
  <c r="F18" i="6" s="1"/>
  <c r="G11" i="6"/>
  <c r="G17" i="6" s="1"/>
  <c r="F11" i="6"/>
  <c r="F17" i="6" s="1"/>
  <c r="D19" i="6"/>
  <c r="C17" i="6" l="1"/>
  <c r="J19" i="6" s="1"/>
  <c r="J13" i="6"/>
  <c r="B2" i="4"/>
  <c r="J21" i="6" l="1"/>
  <c r="F3" i="4"/>
  <c r="F4" i="4"/>
  <c r="F5" i="4"/>
  <c r="F6" i="4"/>
  <c r="F2" i="4"/>
  <c r="E3" i="4"/>
  <c r="E4" i="4"/>
  <c r="E5" i="4"/>
  <c r="E6" i="4"/>
  <c r="E2" i="4"/>
  <c r="D3" i="4"/>
  <c r="D4" i="4"/>
  <c r="D5" i="4"/>
  <c r="D6" i="4"/>
  <c r="D2" i="4"/>
  <c r="C3" i="4"/>
  <c r="C4" i="4"/>
  <c r="C5" i="4"/>
  <c r="C6" i="4"/>
  <c r="C2" i="4"/>
  <c r="B3" i="4"/>
  <c r="B4" i="4"/>
  <c r="B5" i="4"/>
  <c r="B6" i="4"/>
  <c r="D2" i="3"/>
  <c r="D3" i="3"/>
  <c r="D4" i="3"/>
  <c r="C2" i="3"/>
  <c r="C3" i="3"/>
  <c r="C4" i="3"/>
  <c r="B3" i="3" l="1"/>
  <c r="B2" i="3"/>
  <c r="B4" i="3"/>
  <c r="F2" i="2"/>
  <c r="F3" i="2"/>
  <c r="F4" i="2"/>
  <c r="F5" i="2"/>
  <c r="F6" i="2"/>
  <c r="B2" i="2"/>
  <c r="B3" i="2"/>
  <c r="B4" i="2"/>
  <c r="B5" i="2"/>
  <c r="B6" i="2"/>
  <c r="C2" i="2"/>
  <c r="C3" i="2"/>
  <c r="C4" i="2"/>
  <c r="C5" i="2"/>
  <c r="C6" i="2"/>
  <c r="D2" i="2"/>
  <c r="D3" i="2"/>
  <c r="D4" i="2"/>
  <c r="D5" i="2"/>
  <c r="D6" i="2"/>
  <c r="E2" i="2"/>
  <c r="E3" i="2"/>
  <c r="E4" i="2"/>
  <c r="E5" i="2"/>
  <c r="E6" i="2"/>
</calcChain>
</file>

<file path=xl/sharedStrings.xml><?xml version="1.0" encoding="utf-8"?>
<sst xmlns="http://schemas.openxmlformats.org/spreadsheetml/2006/main" count="76" uniqueCount="33">
  <si>
    <t>tief</t>
  </si>
  <si>
    <t>normal</t>
  </si>
  <si>
    <t>hoch</t>
  </si>
  <si>
    <t>Druck</t>
  </si>
  <si>
    <t>Ventil</t>
  </si>
  <si>
    <t>zu</t>
  </si>
  <si>
    <t>auf</t>
  </si>
  <si>
    <t>1/4 auf</t>
  </si>
  <si>
    <t>1/2 auf</t>
  </si>
  <si>
    <t>3/4 auf</t>
  </si>
  <si>
    <t>TEMPERATUR</t>
  </si>
  <si>
    <t>DRUCK</t>
  </si>
  <si>
    <t>V=</t>
  </si>
  <si>
    <t>sehr tief</t>
  </si>
  <si>
    <t>sehr hoch</t>
  </si>
  <si>
    <t>ΣYH=</t>
  </si>
  <si>
    <t>ΣH=</t>
  </si>
  <si>
    <t>Kapitel</t>
  </si>
  <si>
    <t>Thema</t>
  </si>
  <si>
    <t>Inhalt</t>
  </si>
  <si>
    <t>Autor</t>
  </si>
  <si>
    <t>Harald Nahrstedt</t>
  </si>
  <si>
    <t>Version</t>
  </si>
  <si>
    <t>Industrieofen-Regelung</t>
  </si>
  <si>
    <t>Excel in Perfektion</t>
  </si>
  <si>
    <t>Springer Vieweg Verlag</t>
  </si>
  <si>
    <t>Temperatur</t>
  </si>
  <si>
    <t>¾</t>
  </si>
  <si>
    <t>½</t>
  </si>
  <si>
    <t>¼</t>
  </si>
  <si>
    <t>Modelle einsetzen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</si>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</sst>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3" fillId="0" borderId="0"/>
  </cellStyleXfs>
  <cellXfs count="61">
    <xf numFmtId="0" fontId="0" fillId="0" borderId="0" xfId="0"/>
    <xf numFmtId="0" fontId="0" fillId="0" borderId="0" xfId="0" quotePrefix="1"/>
    <xf numFmtId="0" fontId="2" fillId="0" borderId="0" xfId="0" applyFont="1"/>
    <xf numFmtId="0" fontId="5" fillId="0" borderId="0" xfId="1" applyFont="1"/>
    <xf numFmtId="14" fontId="5" fillId="0" borderId="0" xfId="1" applyNumberFormat="1" applyFont="1" applyAlignment="1">
      <alignment horizontal="left"/>
    </xf>
    <xf numFmtId="0" fontId="5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5" fillId="0" borderId="0" xfId="3" applyFont="1" applyAlignment="1">
      <alignment horizontal="left" indent="1"/>
    </xf>
    <xf numFmtId="0" fontId="6" fillId="0" borderId="0" xfId="2" applyAlignment="1">
      <alignment horizontal="left" indent="1"/>
    </xf>
    <xf numFmtId="0" fontId="7" fillId="0" borderId="0" xfId="3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9" fillId="0" borderId="0" xfId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2" borderId="0" xfId="3" applyFont="1" applyFill="1"/>
    <xf numFmtId="0" fontId="4" fillId="2" borderId="0" xfId="3" applyFont="1" applyFill="1" applyAlignment="1">
      <alignment horizontal="center"/>
    </xf>
    <xf numFmtId="0" fontId="5" fillId="3" borderId="0" xfId="3" applyFont="1" applyFill="1" applyAlignment="1">
      <alignment wrapText="1"/>
    </xf>
    <xf numFmtId="0" fontId="5" fillId="3" borderId="0" xfId="3" applyFont="1" applyFill="1" applyAlignment="1">
      <alignment horizontal="center" wrapText="1"/>
    </xf>
    <xf numFmtId="0" fontId="5" fillId="3" borderId="0" xfId="3" applyFont="1" applyFill="1"/>
    <xf numFmtId="0" fontId="0" fillId="0" borderId="0" xfId="0" applyAlignment="1">
      <alignment horizontal="center"/>
    </xf>
    <xf numFmtId="0" fontId="8" fillId="0" borderId="0" xfId="0" applyFont="1" applyAlignment="1">
      <alignment horizontal="center" textRotation="90" wrapText="1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 wrapText="1"/>
    </xf>
    <xf numFmtId="0" fontId="0" fillId="0" borderId="0" xfId="0" applyAlignment="1"/>
    <xf numFmtId="0" fontId="8" fillId="0" borderId="0" xfId="0" applyFont="1" applyFill="1"/>
    <xf numFmtId="0" fontId="0" fillId="0" borderId="0" xfId="0" applyFill="1"/>
    <xf numFmtId="0" fontId="8" fillId="0" borderId="3" xfId="0" applyFont="1" applyFill="1" applyBorder="1"/>
    <xf numFmtId="0" fontId="8" fillId="0" borderId="8" xfId="0" applyFont="1" applyFill="1" applyBorder="1"/>
    <xf numFmtId="0" fontId="8" fillId="0" borderId="6" xfId="0" applyFont="1" applyFill="1" applyBorder="1"/>
    <xf numFmtId="0" fontId="8" fillId="0" borderId="4" xfId="0" applyFont="1" applyFill="1" applyBorder="1" applyAlignment="1">
      <alignment textRotation="90" wrapText="1"/>
    </xf>
    <xf numFmtId="0" fontId="8" fillId="0" borderId="5" xfId="0" applyFont="1" applyFill="1" applyBorder="1" applyAlignment="1">
      <alignment textRotation="90"/>
    </xf>
    <xf numFmtId="0" fontId="8" fillId="0" borderId="6" xfId="0" applyFont="1" applyFill="1" applyBorder="1" applyAlignment="1">
      <alignment textRotation="90" wrapText="1"/>
    </xf>
    <xf numFmtId="16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textRotation="9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0" applyFont="1"/>
    <xf numFmtId="0" fontId="10" fillId="4" borderId="0" xfId="0" applyFont="1" applyFill="1"/>
    <xf numFmtId="0" fontId="8" fillId="0" borderId="0" xfId="0" quotePrefix="1" applyFont="1" applyFill="1"/>
    <xf numFmtId="0" fontId="5" fillId="5" borderId="0" xfId="1" applyFont="1" applyFill="1" applyAlignment="1">
      <alignment horizontal="right" indent="1"/>
    </xf>
    <xf numFmtId="0" fontId="8" fillId="0" borderId="1" xfId="0" applyFont="1" applyFill="1" applyBorder="1" applyAlignment="1">
      <alignment horizontal="center" textRotation="90"/>
    </xf>
    <xf numFmtId="0" fontId="8" fillId="0" borderId="7" xfId="0" applyFont="1" applyFill="1" applyBorder="1" applyAlignment="1">
      <alignment horizontal="center" textRotation="90"/>
    </xf>
    <xf numFmtId="0" fontId="8" fillId="0" borderId="4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1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600</c:v>
          </c:tx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Temperaturen!$B$2:$F$2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5-471B-ADA3-C98A9EBB602E}"/>
            </c:ext>
          </c:extLst>
        </c:ser>
        <c:ser>
          <c:idx val="1"/>
          <c:order val="1"/>
          <c:tx>
            <c:v>700</c:v>
          </c:tx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Temperaturen!$B$3:$F$3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5-471B-ADA3-C98A9EBB602E}"/>
            </c:ext>
          </c:extLst>
        </c:ser>
        <c:ser>
          <c:idx val="2"/>
          <c:order val="2"/>
          <c:tx>
            <c:v>800</c:v>
          </c:tx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5-471B-ADA3-C98A9EBB602E}"/>
            </c:ext>
          </c:extLst>
        </c:ser>
        <c:ser>
          <c:idx val="3"/>
          <c:order val="3"/>
          <c:tx>
            <c:v>900</c:v>
          </c:tx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85-471B-ADA3-C98A9EBB602E}"/>
            </c:ext>
          </c:extLst>
        </c:ser>
        <c:ser>
          <c:idx val="4"/>
          <c:order val="4"/>
          <c:tx>
            <c:v>1000</c:v>
          </c:tx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85-471B-ADA3-C98A9EBB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98368"/>
        <c:axId val="76699904"/>
      </c:lineChart>
      <c:catAx>
        <c:axId val="766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699904"/>
        <c:crosses val="autoZero"/>
        <c:auto val="0"/>
        <c:lblAlgn val="ctr"/>
        <c:lblOffset val="100"/>
        <c:noMultiLvlLbl val="0"/>
      </c:catAx>
      <c:valAx>
        <c:axId val="76699904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698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28</c:v>
          </c:tx>
          <c:marker>
            <c:symbol val="none"/>
          </c:marker>
          <c:cat>
            <c:numRef>
              <c:f>Drücke!$A$2:$A$4</c:f>
              <c:numCache>
                <c:formatCode>General</c:formatCode>
                <c:ptCount val="3"/>
                <c:pt idx="0">
                  <c:v>28</c:v>
                </c:pt>
                <c:pt idx="1">
                  <c:v>30</c:v>
                </c:pt>
                <c:pt idx="2">
                  <c:v>32</c:v>
                </c:pt>
              </c:numCache>
            </c:numRef>
          </c:cat>
          <c:val>
            <c:numRef>
              <c:f>Drücke!$B$2:$D$2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4-489F-81ED-8F05E310ABD6}"/>
            </c:ext>
          </c:extLst>
        </c:ser>
        <c:ser>
          <c:idx val="1"/>
          <c:order val="1"/>
          <c:tx>
            <c:v>30</c:v>
          </c:tx>
          <c:marker>
            <c:symbol val="none"/>
          </c:marker>
          <c:cat>
            <c:numRef>
              <c:f>Drücke!$A$2:$A$4</c:f>
              <c:numCache>
                <c:formatCode>General</c:formatCode>
                <c:ptCount val="3"/>
                <c:pt idx="0">
                  <c:v>28</c:v>
                </c:pt>
                <c:pt idx="1">
                  <c:v>30</c:v>
                </c:pt>
                <c:pt idx="2">
                  <c:v>32</c:v>
                </c:pt>
              </c:numCache>
            </c:numRef>
          </c:cat>
          <c:val>
            <c:numRef>
              <c:f>Drücke!$B$3:$D$3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4-489F-81ED-8F05E310ABD6}"/>
            </c:ext>
          </c:extLst>
        </c:ser>
        <c:ser>
          <c:idx val="2"/>
          <c:order val="2"/>
          <c:tx>
            <c:v>32</c:v>
          </c:tx>
          <c:marker>
            <c:symbol val="none"/>
          </c:marker>
          <c:cat>
            <c:numRef>
              <c:f>Drücke!$A$2:$A$4</c:f>
              <c:numCache>
                <c:formatCode>General</c:formatCode>
                <c:ptCount val="3"/>
                <c:pt idx="0">
                  <c:v>28</c:v>
                </c:pt>
                <c:pt idx="1">
                  <c:v>30</c:v>
                </c:pt>
                <c:pt idx="2">
                  <c:v>32</c:v>
                </c:pt>
              </c:numCache>
            </c:numRef>
          </c:cat>
          <c:val>
            <c:numRef>
              <c:f>Drücke!$B$4:$D$4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4-489F-81ED-8F05E310A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165120"/>
        <c:axId val="98166656"/>
      </c:lineChart>
      <c:catAx>
        <c:axId val="98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166656"/>
        <c:crosses val="autoZero"/>
        <c:auto val="1"/>
        <c:lblAlgn val="ctr"/>
        <c:lblOffset val="100"/>
        <c:noMultiLvlLbl val="0"/>
      </c:catAx>
      <c:valAx>
        <c:axId val="98166656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16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0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Ventil!$B$2:$F$2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4-4A7F-B1A0-CB9842BDFFEB}"/>
            </c:ext>
          </c:extLst>
        </c:ser>
        <c:ser>
          <c:idx val="1"/>
          <c:order val="1"/>
          <c:tx>
            <c:v>5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Ventil!$B$3:$F$3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4-4A7F-B1A0-CB9842BDFFEB}"/>
            </c:ext>
          </c:extLst>
        </c:ser>
        <c:ser>
          <c:idx val="2"/>
          <c:order val="2"/>
          <c:tx>
            <c:v>10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4-4A7F-B1A0-CB9842BDFFEB}"/>
            </c:ext>
          </c:extLst>
        </c:ser>
        <c:ser>
          <c:idx val="3"/>
          <c:order val="3"/>
          <c:tx>
            <c:v>15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84-4A7F-B1A0-CB9842BDFFEB}"/>
            </c:ext>
          </c:extLst>
        </c:ser>
        <c:ser>
          <c:idx val="4"/>
          <c:order val="4"/>
          <c:tx>
            <c:v>20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84-4A7F-B1A0-CB9842BDF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16736"/>
        <c:axId val="61718528"/>
      </c:lineChart>
      <c:catAx>
        <c:axId val="617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718528"/>
        <c:crosses val="autoZero"/>
        <c:auto val="1"/>
        <c:lblAlgn val="ctr"/>
        <c:lblOffset val="100"/>
        <c:noMultiLvlLbl val="0"/>
      </c:catAx>
      <c:valAx>
        <c:axId val="6171852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71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1018137658172"/>
          <c:y val="5.3830398472918164E-2"/>
          <c:w val="0.83997837583734858"/>
          <c:h val="0.82470703889286567"/>
        </c:manualLayout>
      </c:layout>
      <c:lineChart>
        <c:grouping val="standard"/>
        <c:varyColors val="0"/>
        <c:ser>
          <c:idx val="0"/>
          <c:order val="0"/>
          <c:tx>
            <c:v>28</c:v>
          </c:tx>
          <c:spPr>
            <a:ln w="12700"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Drücke!$A$2:$A$4</c:f>
              <c:numCache>
                <c:formatCode>General</c:formatCode>
                <c:ptCount val="3"/>
                <c:pt idx="0">
                  <c:v>28</c:v>
                </c:pt>
                <c:pt idx="1">
                  <c:v>30</c:v>
                </c:pt>
                <c:pt idx="2">
                  <c:v>32</c:v>
                </c:pt>
              </c:numCache>
            </c:numRef>
          </c:cat>
          <c:val>
            <c:numRef>
              <c:f>Drücke!$B$2:$D$2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3-469F-AD4D-262FFC8E6C9E}"/>
            </c:ext>
          </c:extLst>
        </c:ser>
        <c:ser>
          <c:idx val="1"/>
          <c:order val="1"/>
          <c:tx>
            <c:v>30</c:v>
          </c:tx>
          <c:marker>
            <c:symbol val="none"/>
          </c:marker>
          <c:cat>
            <c:numRef>
              <c:f>Drücke!$A$2:$A$4</c:f>
              <c:numCache>
                <c:formatCode>General</c:formatCode>
                <c:ptCount val="3"/>
                <c:pt idx="0">
                  <c:v>28</c:v>
                </c:pt>
                <c:pt idx="1">
                  <c:v>30</c:v>
                </c:pt>
                <c:pt idx="2">
                  <c:v>32</c:v>
                </c:pt>
              </c:numCache>
            </c:numRef>
          </c:cat>
          <c:val>
            <c:numRef>
              <c:f>Drücke!$B$3:$D$3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3-469F-AD4D-262FFC8E6C9E}"/>
            </c:ext>
          </c:extLst>
        </c:ser>
        <c:ser>
          <c:idx val="2"/>
          <c:order val="2"/>
          <c:tx>
            <c:v>32</c:v>
          </c:tx>
          <c:marker>
            <c:symbol val="none"/>
          </c:marker>
          <c:cat>
            <c:numRef>
              <c:f>Drücke!$A$2:$A$4</c:f>
              <c:numCache>
                <c:formatCode>General</c:formatCode>
                <c:ptCount val="3"/>
                <c:pt idx="0">
                  <c:v>28</c:v>
                </c:pt>
                <c:pt idx="1">
                  <c:v>30</c:v>
                </c:pt>
                <c:pt idx="2">
                  <c:v>32</c:v>
                </c:pt>
              </c:numCache>
            </c:numRef>
          </c:cat>
          <c:val>
            <c:numRef>
              <c:f>Drücke!$B$4:$D$4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3-469F-AD4D-262FFC8E6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94016"/>
        <c:axId val="61899904"/>
      </c:lineChart>
      <c:catAx>
        <c:axId val="618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899904"/>
        <c:crosses val="autoZero"/>
        <c:auto val="1"/>
        <c:lblAlgn val="ctr"/>
        <c:lblOffset val="100"/>
        <c:noMultiLvlLbl val="0"/>
      </c:catAx>
      <c:valAx>
        <c:axId val="61899904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894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9653010862258E-2"/>
          <c:y val="6.7728811852856896E-2"/>
          <c:w val="0.84318925452237636"/>
          <c:h val="0.84793192343970392"/>
        </c:manualLayout>
      </c:layout>
      <c:lineChart>
        <c:grouping val="standard"/>
        <c:varyColors val="0"/>
        <c:ser>
          <c:idx val="0"/>
          <c:order val="0"/>
          <c:tx>
            <c:v>600</c:v>
          </c:tx>
          <c:spPr>
            <a:ln w="317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Temperaturen!$B$2:$F$2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6-416F-8182-7DBDB2BDF42D}"/>
            </c:ext>
          </c:extLst>
        </c:ser>
        <c:ser>
          <c:idx val="1"/>
          <c:order val="1"/>
          <c:tx>
            <c:v>700</c:v>
          </c:tx>
          <c:spPr>
            <a:ln w="317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Temperaturen!$B$3:$F$3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6-416F-8182-7DBDB2BDF42D}"/>
            </c:ext>
          </c:extLst>
        </c:ser>
        <c:ser>
          <c:idx val="2"/>
          <c:order val="2"/>
          <c:tx>
            <c:v>800</c:v>
          </c:tx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6-416F-8182-7DBDB2BDF42D}"/>
            </c:ext>
          </c:extLst>
        </c:ser>
        <c:ser>
          <c:idx val="3"/>
          <c:order val="3"/>
          <c:tx>
            <c:v>900</c:v>
          </c:tx>
          <c:marker>
            <c:symbol val="none"/>
          </c:marker>
          <c:cat>
            <c:numRef>
              <c:f>Temperaturen!$A$2:$A$6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Temperaturen!$B$5:$F$5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C6-416F-8182-7DBDB2BDF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79040"/>
        <c:axId val="6188057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1000</c:v>
                </c:tx>
                <c:spPr>
                  <a:ln w="3175">
                    <a:solidFill>
                      <a:schemeClr val="bg1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Temperaturen!$A$2:$A$6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600</c:v>
                      </c:pt>
                      <c:pt idx="1">
                        <c:v>700</c:v>
                      </c:pt>
                      <c:pt idx="2">
                        <c:v>800</c:v>
                      </c:pt>
                      <c:pt idx="3">
                        <c:v>900</c:v>
                      </c:pt>
                      <c:pt idx="4">
                        <c:v>1000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Temperaturen!$B$6:$F$6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CC6-416F-8182-7DBDB2BDF42D}"/>
                  </c:ext>
                </c:extLst>
              </c15:ser>
            </c15:filteredLineSeries>
          </c:ext>
        </c:extLst>
      </c:lineChart>
      <c:catAx>
        <c:axId val="618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880576"/>
        <c:crosses val="autoZero"/>
        <c:auto val="0"/>
        <c:lblAlgn val="ctr"/>
        <c:lblOffset val="100"/>
        <c:noMultiLvlLbl val="0"/>
      </c:catAx>
      <c:valAx>
        <c:axId val="61880576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879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498800375006"/>
          <c:y val="4.4359376322307506E-2"/>
          <c:w val="0.85289468377039979"/>
          <c:h val="0.85554841411187132"/>
        </c:manualLayout>
      </c:layout>
      <c:lineChart>
        <c:grouping val="standard"/>
        <c:varyColors val="0"/>
        <c:ser>
          <c:idx val="0"/>
          <c:order val="0"/>
          <c:tx>
            <c:v>0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Ventil!$B$2:$F$2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F-4373-813F-BB57F161A36C}"/>
            </c:ext>
          </c:extLst>
        </c:ser>
        <c:ser>
          <c:idx val="1"/>
          <c:order val="1"/>
          <c:tx>
            <c:v>5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Ventil!$B$3:$F$3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F-4373-813F-BB57F161A36C}"/>
            </c:ext>
          </c:extLst>
        </c:ser>
        <c:ser>
          <c:idx val="2"/>
          <c:order val="2"/>
          <c:tx>
            <c:v>10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1F-4373-813F-BB57F161A36C}"/>
            </c:ext>
          </c:extLst>
        </c:ser>
        <c:ser>
          <c:idx val="3"/>
          <c:order val="3"/>
          <c:tx>
            <c:v>15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1F-4373-813F-BB57F161A36C}"/>
            </c:ext>
          </c:extLst>
        </c:ser>
        <c:ser>
          <c:idx val="4"/>
          <c:order val="4"/>
          <c:tx>
            <c:v>20</c:v>
          </c:tx>
          <c:marker>
            <c:symbol val="none"/>
          </c:marker>
          <c:cat>
            <c:numRef>
              <c:f>Ventil!$A$2:$A$6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cat>
          <c:val>
            <c:numRef>
              <c:f>Ventil!$B$6:$F$6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1F-4373-813F-BB57F161A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23072"/>
        <c:axId val="63528960"/>
      </c:lineChart>
      <c:catAx>
        <c:axId val="635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528960"/>
        <c:crosses val="autoZero"/>
        <c:auto val="1"/>
        <c:lblAlgn val="ctr"/>
        <c:lblOffset val="100"/>
        <c:noMultiLvlLbl val="0"/>
      </c:catAx>
      <c:valAx>
        <c:axId val="6352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52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Regelfeld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20"/>
      <c:rotY val="140"/>
      <c:rAngAx val="0"/>
      <c:perspective val="50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Defuzzifizierung!$C$24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Defuzzifizierung!$B$25:$B$33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cat>
          <c:val>
            <c:numRef>
              <c:f>Defuzzifizierung!$C$25:$C$33</c:f>
              <c:numCache>
                <c:formatCode>General</c:formatCode>
                <c:ptCount val="9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16.3</c:v>
                </c:pt>
                <c:pt idx="4">
                  <c:v>15</c:v>
                </c:pt>
                <c:pt idx="5">
                  <c:v>12.5</c:v>
                </c:pt>
                <c:pt idx="6">
                  <c:v>10</c:v>
                </c:pt>
                <c:pt idx="7">
                  <c:v>7.5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B-4763-8666-0DA2AC0A60B0}"/>
            </c:ext>
          </c:extLst>
        </c:ser>
        <c:ser>
          <c:idx val="1"/>
          <c:order val="1"/>
          <c:tx>
            <c:strRef>
              <c:f>Defuzzifizierung!$D$24</c:f>
              <c:strCache>
                <c:ptCount val="1"/>
                <c:pt idx="0">
                  <c:v>29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Defuzzifizierung!$B$25:$B$33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cat>
          <c:val>
            <c:numRef>
              <c:f>Defuzzifizierung!$D$25:$D$33</c:f>
              <c:numCache>
                <c:formatCode>General</c:formatCode>
                <c:ptCount val="9"/>
                <c:pt idx="0">
                  <c:v>17.5</c:v>
                </c:pt>
                <c:pt idx="1">
                  <c:v>16.899999999999999</c:v>
                </c:pt>
                <c:pt idx="2">
                  <c:v>16.3</c:v>
                </c:pt>
                <c:pt idx="3">
                  <c:v>14.4</c:v>
                </c:pt>
                <c:pt idx="4">
                  <c:v>12.5</c:v>
                </c:pt>
                <c:pt idx="5">
                  <c:v>11.3</c:v>
                </c:pt>
                <c:pt idx="6">
                  <c:v>10</c:v>
                </c:pt>
                <c:pt idx="7">
                  <c:v>6.88</c:v>
                </c:pt>
                <c:pt idx="8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B-4763-8666-0DA2AC0A60B0}"/>
            </c:ext>
          </c:extLst>
        </c:ser>
        <c:ser>
          <c:idx val="2"/>
          <c:order val="2"/>
          <c:tx>
            <c:strRef>
              <c:f>Defuzzifizierung!$E$24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Defuzzifizierung!$B$25:$B$33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cat>
          <c:val>
            <c:numRef>
              <c:f>Defuzzifizierung!$E$25:$E$33</c:f>
              <c:numCache>
                <c:formatCode>General</c:formatCode>
                <c:ptCount val="9"/>
                <c:pt idx="0">
                  <c:v>17.5</c:v>
                </c:pt>
                <c:pt idx="1">
                  <c:v>16.3</c:v>
                </c:pt>
                <c:pt idx="2">
                  <c:v>15</c:v>
                </c:pt>
                <c:pt idx="3">
                  <c:v>12.5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6.25</c:v>
                </c:pt>
                <c:pt idx="8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B-4763-8666-0DA2AC0A60B0}"/>
            </c:ext>
          </c:extLst>
        </c:ser>
        <c:ser>
          <c:idx val="3"/>
          <c:order val="3"/>
          <c:tx>
            <c:strRef>
              <c:f>Defuzzifizierung!$F$24</c:f>
              <c:strCache>
                <c:ptCount val="1"/>
                <c:pt idx="0">
                  <c:v>31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Defuzzifizierung!$B$25:$B$33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cat>
          <c:val>
            <c:numRef>
              <c:f>Defuzzifizierung!$F$25:$F$33</c:f>
              <c:numCache>
                <c:formatCode>General</c:formatCode>
                <c:ptCount val="9"/>
                <c:pt idx="0">
                  <c:v>16.3</c:v>
                </c:pt>
                <c:pt idx="1">
                  <c:v>14.4</c:v>
                </c:pt>
                <c:pt idx="2">
                  <c:v>12.5</c:v>
                </c:pt>
                <c:pt idx="3">
                  <c:v>10</c:v>
                </c:pt>
                <c:pt idx="4">
                  <c:v>7.5</c:v>
                </c:pt>
                <c:pt idx="5">
                  <c:v>6.88</c:v>
                </c:pt>
                <c:pt idx="6">
                  <c:v>6.25</c:v>
                </c:pt>
                <c:pt idx="7">
                  <c:v>4.38</c:v>
                </c:pt>
                <c:pt idx="8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3B-4763-8666-0DA2AC0A60B0}"/>
            </c:ext>
          </c:extLst>
        </c:ser>
        <c:ser>
          <c:idx val="4"/>
          <c:order val="4"/>
          <c:tx>
            <c:strRef>
              <c:f>Defuzzifizierung!$G$24</c:f>
              <c:strCache>
                <c:ptCount val="1"/>
                <c:pt idx="0">
                  <c:v>32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Defuzzifizierung!$B$25:$B$33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cat>
          <c:val>
            <c:numRef>
              <c:f>Defuzzifizierung!$G$25:$G$33</c:f>
              <c:numCache>
                <c:formatCode>General</c:formatCode>
                <c:ptCount val="9"/>
                <c:pt idx="0">
                  <c:v>15</c:v>
                </c:pt>
                <c:pt idx="1">
                  <c:v>12.5</c:v>
                </c:pt>
                <c:pt idx="2">
                  <c:v>10</c:v>
                </c:pt>
                <c:pt idx="3">
                  <c:v>7.5</c:v>
                </c:pt>
                <c:pt idx="4">
                  <c:v>5</c:v>
                </c:pt>
                <c:pt idx="5">
                  <c:v>3.75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3B-4763-8666-0DA2AC0A60B0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490443528"/>
        <c:axId val="490444512"/>
        <c:axId val="306209960"/>
      </c:surface3DChart>
      <c:catAx>
        <c:axId val="490443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Temperatur</a:t>
                </a:r>
              </a:p>
            </c:rich>
          </c:tx>
          <c:layout>
            <c:manualLayout>
              <c:xMode val="edge"/>
              <c:yMode val="edge"/>
              <c:x val="0.60599280954691792"/>
              <c:y val="0.645095125821136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0444512"/>
        <c:crosses val="autoZero"/>
        <c:auto val="1"/>
        <c:lblAlgn val="ctr"/>
        <c:lblOffset val="100"/>
        <c:noMultiLvlLbl val="0"/>
      </c:catAx>
      <c:valAx>
        <c:axId val="490444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Ventilwert</a:t>
                </a:r>
              </a:p>
            </c:rich>
          </c:tx>
          <c:layout>
            <c:manualLayout>
              <c:xMode val="edge"/>
              <c:yMode val="edge"/>
              <c:x val="0.85746142567169159"/>
              <c:y val="0.256559752064890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0443528"/>
        <c:crosses val="autoZero"/>
        <c:crossBetween val="midCat"/>
      </c:valAx>
      <c:serAx>
        <c:axId val="306209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Druck</a:t>
                </a:r>
              </a:p>
            </c:rich>
          </c:tx>
          <c:layout>
            <c:manualLayout>
              <c:xMode val="edge"/>
              <c:yMode val="edge"/>
              <c:x val="0.18876160360670621"/>
              <c:y val="0.63999703426902144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044451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4763</xdr:rowOff>
    </xdr:from>
    <xdr:to>
      <xdr:col>9</xdr:col>
      <xdr:colOff>552450</xdr:colOff>
      <xdr:row>5</xdr:row>
      <xdr:rowOff>180975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0</xdr:row>
      <xdr:rowOff>4763</xdr:rowOff>
    </xdr:from>
    <xdr:to>
      <xdr:col>7</xdr:col>
      <xdr:colOff>333375</xdr:colOff>
      <xdr:row>4</xdr:row>
      <xdr:rowOff>9526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0</xdr:row>
      <xdr:rowOff>1</xdr:rowOff>
    </xdr:from>
    <xdr:to>
      <xdr:col>9</xdr:col>
      <xdr:colOff>590550</xdr:colOff>
      <xdr:row>6</xdr:row>
      <xdr:rowOff>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169768</xdr:rowOff>
    </xdr:from>
    <xdr:to>
      <xdr:col>10</xdr:col>
      <xdr:colOff>533400</xdr:colOff>
      <xdr:row>37</xdr:row>
      <xdr:rowOff>171450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209550</xdr:colOff>
      <xdr:row>27</xdr:row>
      <xdr:rowOff>82826</xdr:rowOff>
    </xdr:from>
    <xdr:to>
      <xdr:col>9</xdr:col>
      <xdr:colOff>400051</xdr:colOff>
      <xdr:row>36</xdr:row>
      <xdr:rowOff>38100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1870544" y="5443579"/>
          <a:ext cx="2418523" cy="1593325"/>
          <a:chOff x="5533023" y="6598593"/>
          <a:chExt cx="1891570" cy="1682204"/>
        </a:xfrm>
        <a:solidFill>
          <a:schemeClr val="accent2">
            <a:lumMod val="75000"/>
            <a:alpha val="50000"/>
          </a:schemeClr>
        </a:solidFill>
      </xdr:grpSpPr>
      <xdr:sp macro="" textlink="">
        <xdr:nvSpPr>
          <xdr:cNvPr id="13" name="Rechteck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>
            <a:off x="6241299" y="6598593"/>
            <a:ext cx="473273" cy="168220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14" name="Rechtwinkliges Dreieck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 flipH="1">
            <a:off x="5533023" y="6605581"/>
            <a:ext cx="713365" cy="1675216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15" name="Rechtwinkliges Dreieck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>
            <a:off x="6709485" y="6612855"/>
            <a:ext cx="715108" cy="1667942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8</xdr:col>
      <xdr:colOff>204223</xdr:colOff>
      <xdr:row>33</xdr:row>
      <xdr:rowOff>57149</xdr:rowOff>
    </xdr:from>
    <xdr:to>
      <xdr:col>9</xdr:col>
      <xdr:colOff>381000</xdr:colOff>
      <xdr:row>36</xdr:row>
      <xdr:rowOff>9524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318898" y="6791324"/>
          <a:ext cx="862577" cy="523875"/>
        </a:xfrm>
        <a:prstGeom prst="rect">
          <a:avLst/>
        </a:prstGeom>
        <a:solidFill>
          <a:srgbClr val="92D050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216733</xdr:colOff>
      <xdr:row>33</xdr:row>
      <xdr:rowOff>57150</xdr:rowOff>
    </xdr:from>
    <xdr:to>
      <xdr:col>8</xdr:col>
      <xdr:colOff>201385</xdr:colOff>
      <xdr:row>36</xdr:row>
      <xdr:rowOff>19050</xdr:rowOff>
    </xdr:to>
    <xdr:sp macro="" textlink="">
      <xdr:nvSpPr>
        <xdr:cNvPr id="17" name="Rechtwinkliges Dreiec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 flipH="1">
          <a:off x="3014362" y="6789964"/>
          <a:ext cx="311223" cy="533400"/>
        </a:xfrm>
        <a:prstGeom prst="rtTriangle">
          <a:avLst/>
        </a:prstGeom>
        <a:solidFill>
          <a:srgbClr val="92D050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476250</xdr:colOff>
      <xdr:row>8</xdr:row>
      <xdr:rowOff>0</xdr:rowOff>
    </xdr:from>
    <xdr:to>
      <xdr:col>10</xdr:col>
      <xdr:colOff>533400</xdr:colOff>
      <xdr:row>22</xdr:row>
      <xdr:rowOff>125506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/>
      </xdr:nvGrpSpPr>
      <xdr:grpSpPr>
        <a:xfrm>
          <a:off x="836875" y="1896717"/>
          <a:ext cx="4285090" cy="2678455"/>
          <a:chOff x="3600450" y="1962150"/>
          <a:chExt cx="5743575" cy="2792506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GraphicFramePr>
            <a:graphicFrameLocks/>
          </xdr:cNvGraphicFramePr>
        </xdr:nvGraphicFramePr>
        <xdr:xfrm>
          <a:off x="3600450" y="1962150"/>
          <a:ext cx="5743575" cy="27925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5636286" y="2626180"/>
            <a:ext cx="1945614" cy="1903447"/>
            <a:chOff x="5533023" y="6587702"/>
            <a:chExt cx="1904182" cy="1693095"/>
          </a:xfrm>
        </xdr:grpSpPr>
        <xdr:sp macro="" textlink="">
          <xdr:nvSpPr>
            <xdr:cNvPr id="5" name="Rechteck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6257101" y="6587702"/>
              <a:ext cx="402478" cy="1693095"/>
            </a:xfrm>
            <a:prstGeom prst="rect">
              <a:avLst/>
            </a:prstGeom>
            <a:solidFill>
              <a:srgbClr val="92D050">
                <a:alpha val="5000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6" name="Rechtwinkliges Dreieck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 flipH="1">
              <a:off x="5533023" y="6605581"/>
              <a:ext cx="736243" cy="1675216"/>
            </a:xfrm>
            <a:prstGeom prst="rtTriangle">
              <a:avLst/>
            </a:prstGeom>
            <a:solidFill>
              <a:srgbClr val="92D050">
                <a:alpha val="5000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7" name="Rechtwinkliges Dreieck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6659578" y="6612855"/>
              <a:ext cx="777627" cy="1667942"/>
            </a:xfrm>
            <a:prstGeom prst="rtTriangle">
              <a:avLst/>
            </a:prstGeom>
            <a:solidFill>
              <a:srgbClr val="92D050">
                <a:alpha val="5000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de-DE" sz="1100"/>
            </a:p>
          </xdr:txBody>
        </xdr:sp>
      </xdr:grpSp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GrpSpPr/>
        </xdr:nvGrpSpPr>
        <xdr:grpSpPr>
          <a:xfrm>
            <a:off x="6603034" y="4029075"/>
            <a:ext cx="1921841" cy="484308"/>
            <a:chOff x="5524474" y="6598593"/>
            <a:chExt cx="1934048" cy="1682204"/>
          </a:xfrm>
          <a:solidFill>
            <a:srgbClr val="7030A0">
              <a:alpha val="50000"/>
            </a:srgbClr>
          </a:solidFill>
        </xdr:grpSpPr>
        <xdr:sp macro="" textlink="">
          <xdr:nvSpPr>
            <xdr:cNvPr id="9" name="Rechtec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/>
          </xdr:nvSpPr>
          <xdr:spPr>
            <a:xfrm>
              <a:off x="5714123" y="6598593"/>
              <a:ext cx="1547527" cy="1682204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10" name="Rechtwinkliges Dreiec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/>
          </xdr:nvSpPr>
          <xdr:spPr>
            <a:xfrm flipH="1">
              <a:off x="5524474" y="6605580"/>
              <a:ext cx="189649" cy="1675217"/>
            </a:xfrm>
            <a:prstGeom prst="rtTriangl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de-DE" sz="1100"/>
            </a:p>
          </xdr:txBody>
        </xdr:sp>
        <xdr:sp macro="" textlink="">
          <xdr:nvSpPr>
            <xdr:cNvPr id="11" name="Rechtwinkliges Dreieck 10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/>
          </xdr:nvSpPr>
          <xdr:spPr>
            <a:xfrm>
              <a:off x="7250990" y="6612856"/>
              <a:ext cx="207532" cy="1667941"/>
            </a:xfrm>
            <a:prstGeom prst="rtTriangle">
              <a:avLst/>
            </a:prstGeom>
            <a:solidFill>
              <a:srgbClr val="7030A0">
                <a:alpha val="5000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de-DE" sz="1100"/>
            </a:p>
          </xdr:txBody>
        </xdr:sp>
      </xdr:grpSp>
      <xdr:cxnSp macro="">
        <xdr:nvCxnSpPr>
          <xdr:cNvPr id="18" name="Gerade Verbindung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CxnSpPr/>
        </xdr:nvCxnSpPr>
        <xdr:spPr>
          <a:xfrm>
            <a:off x="6781800" y="2464188"/>
            <a:ext cx="1" cy="2177274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200025</xdr:colOff>
      <xdr:row>26</xdr:row>
      <xdr:rowOff>166962</xdr:rowOff>
    </xdr:from>
    <xdr:to>
      <xdr:col>8</xdr:col>
      <xdr:colOff>200026</xdr:colOff>
      <xdr:row>36</xdr:row>
      <xdr:rowOff>118788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3314700" y="5567637"/>
          <a:ext cx="1" cy="185682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27</xdr:row>
      <xdr:rowOff>82826</xdr:rowOff>
    </xdr:from>
    <xdr:to>
      <xdr:col>9</xdr:col>
      <xdr:colOff>400051</xdr:colOff>
      <xdr:row>36</xdr:row>
      <xdr:rowOff>38100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969936" y="5352470"/>
          <a:ext cx="2567609" cy="1593326"/>
          <a:chOff x="5533023" y="6598593"/>
          <a:chExt cx="1891570" cy="1682204"/>
        </a:xfrm>
        <a:solidFill>
          <a:schemeClr val="accent2">
            <a:lumMod val="75000"/>
            <a:alpha val="50000"/>
          </a:schemeClr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6241299" y="6598593"/>
            <a:ext cx="473273" cy="168220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5" name="Rechtwinkliges Dreieck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flipH="1">
            <a:off x="5533023" y="6605581"/>
            <a:ext cx="713365" cy="1675216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6" name="Rechtwinkliges Dreieck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6709485" y="6612855"/>
            <a:ext cx="715108" cy="1667942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8</xdr:col>
      <xdr:colOff>204223</xdr:colOff>
      <xdr:row>33</xdr:row>
      <xdr:rowOff>57149</xdr:rowOff>
    </xdr:from>
    <xdr:to>
      <xdr:col>9</xdr:col>
      <xdr:colOff>381000</xdr:colOff>
      <xdr:row>36</xdr:row>
      <xdr:rowOff>9524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318898" y="6791324"/>
          <a:ext cx="862577" cy="523875"/>
        </a:xfrm>
        <a:prstGeom prst="rect">
          <a:avLst/>
        </a:prstGeom>
        <a:solidFill>
          <a:srgbClr val="92D050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216733</xdr:colOff>
      <xdr:row>33</xdr:row>
      <xdr:rowOff>57150</xdr:rowOff>
    </xdr:from>
    <xdr:to>
      <xdr:col>8</xdr:col>
      <xdr:colOff>201385</xdr:colOff>
      <xdr:row>36</xdr:row>
      <xdr:rowOff>19050</xdr:rowOff>
    </xdr:to>
    <xdr:sp macro="" textlink="">
      <xdr:nvSpPr>
        <xdr:cNvPr id="8" name="Rechtwinkliges Dreieck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flipH="1">
          <a:off x="3007558" y="6791325"/>
          <a:ext cx="308502" cy="533400"/>
        </a:xfrm>
        <a:prstGeom prst="rtTriangle">
          <a:avLst/>
        </a:prstGeom>
        <a:solidFill>
          <a:srgbClr val="92D050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200025</xdr:colOff>
      <xdr:row>26</xdr:row>
      <xdr:rowOff>166962</xdr:rowOff>
    </xdr:from>
    <xdr:to>
      <xdr:col>8</xdr:col>
      <xdr:colOff>200026</xdr:colOff>
      <xdr:row>36</xdr:row>
      <xdr:rowOff>118788</xdr:rowOff>
    </xdr:to>
    <xdr:cxnSp macro="">
      <xdr:nvCxnSpPr>
        <xdr:cNvPr id="20" name="Gerade Verbindung 18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3314700" y="5567637"/>
          <a:ext cx="1" cy="185682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455840</xdr:colOff>
      <xdr:row>2</xdr:row>
      <xdr:rowOff>19049</xdr:rowOff>
    </xdr:from>
    <xdr:to>
      <xdr:col>13</xdr:col>
      <xdr:colOff>551089</xdr:colOff>
      <xdr:row>18</xdr:row>
      <xdr:rowOff>149678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102053</xdr:colOff>
      <xdr:row>14</xdr:row>
      <xdr:rowOff>40821</xdr:rowOff>
    </xdr:from>
    <xdr:to>
      <xdr:col>4</xdr:col>
      <xdr:colOff>455839</xdr:colOff>
      <xdr:row>17</xdr:row>
      <xdr:rowOff>36634</xdr:rowOff>
    </xdr:to>
    <xdr:grpSp>
      <xdr:nvGrpSpPr>
        <xdr:cNvPr id="45" name="Gruppieren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GrpSpPr/>
      </xdr:nvGrpSpPr>
      <xdr:grpSpPr>
        <a:xfrm>
          <a:off x="1679393" y="2574471"/>
          <a:ext cx="1176746" cy="538738"/>
          <a:chOff x="5714123" y="6598593"/>
          <a:chExt cx="1928022" cy="1682204"/>
        </a:xfrm>
        <a:solidFill>
          <a:srgbClr val="0070C0">
            <a:alpha val="50000"/>
          </a:srgbClr>
        </a:solidFill>
      </xdr:grpSpPr>
      <xdr:sp macro="" textlink="">
        <xdr:nvSpPr>
          <xdr:cNvPr id="46" name="Rechteck 45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SpPr/>
        </xdr:nvSpPr>
        <xdr:spPr>
          <a:xfrm>
            <a:off x="5714123" y="6598593"/>
            <a:ext cx="1547527" cy="168220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48" name="Rechtwinkliges Dreieck 47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/>
        </xdr:nvSpPr>
        <xdr:spPr>
          <a:xfrm>
            <a:off x="7250991" y="6612856"/>
            <a:ext cx="391154" cy="1667941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2</xdr:col>
      <xdr:colOff>123483</xdr:colOff>
      <xdr:row>13</xdr:row>
      <xdr:rowOff>81643</xdr:rowOff>
    </xdr:from>
    <xdr:to>
      <xdr:col>6</xdr:col>
      <xdr:colOff>295273</xdr:colOff>
      <xdr:row>17</xdr:row>
      <xdr:rowOff>36634</xdr:rowOff>
    </xdr:to>
    <xdr:grpSp>
      <xdr:nvGrpSpPr>
        <xdr:cNvPr id="49" name="Gruppieren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GrpSpPr/>
      </xdr:nvGrpSpPr>
      <xdr:grpSpPr>
        <a:xfrm>
          <a:off x="1706538" y="2436223"/>
          <a:ext cx="2273005" cy="676986"/>
          <a:chOff x="5524474" y="6598593"/>
          <a:chExt cx="2008232" cy="1682204"/>
        </a:xfrm>
        <a:solidFill>
          <a:schemeClr val="accent2">
            <a:lumMod val="75000"/>
            <a:alpha val="50000"/>
          </a:schemeClr>
        </a:solidFill>
      </xdr:grpSpPr>
      <xdr:sp macro="" textlink="">
        <xdr:nvSpPr>
          <xdr:cNvPr id="50" name="Rechteck 49"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/>
        </xdr:nvSpPr>
        <xdr:spPr>
          <a:xfrm>
            <a:off x="5801738" y="6598593"/>
            <a:ext cx="1459911" cy="168220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51" name="Rechtwinkliges Dreieck 50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/>
        </xdr:nvSpPr>
        <xdr:spPr>
          <a:xfrm flipH="1">
            <a:off x="5524474" y="6605580"/>
            <a:ext cx="289629" cy="1675217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52" name="Rechtwinkliges Dreieck 51"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SpPr/>
        </xdr:nvSpPr>
        <xdr:spPr>
          <a:xfrm>
            <a:off x="7263354" y="6612856"/>
            <a:ext cx="269352" cy="1667941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4</xdr:col>
      <xdr:colOff>445972</xdr:colOff>
      <xdr:row>13</xdr:row>
      <xdr:rowOff>77561</xdr:rowOff>
    </xdr:from>
    <xdr:to>
      <xdr:col>10</xdr:col>
      <xdr:colOff>46262</xdr:colOff>
      <xdr:row>17</xdr:row>
      <xdr:rowOff>32552</xdr:rowOff>
    </xdr:to>
    <xdr:grpSp>
      <xdr:nvGrpSpPr>
        <xdr:cNvPr id="53" name="Gruppieren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GrpSpPr/>
      </xdr:nvGrpSpPr>
      <xdr:grpSpPr>
        <a:xfrm>
          <a:off x="2844367" y="2430236"/>
          <a:ext cx="2299675" cy="676986"/>
          <a:chOff x="5524474" y="6598593"/>
          <a:chExt cx="2008232" cy="1682204"/>
        </a:xfrm>
        <a:solidFill>
          <a:srgbClr val="92D050">
            <a:alpha val="50000"/>
          </a:srgbClr>
        </a:solidFill>
      </xdr:grpSpPr>
      <xdr:sp macro="" textlink="">
        <xdr:nvSpPr>
          <xdr:cNvPr id="54" name="Rechteck 53"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/>
        </xdr:nvSpPr>
        <xdr:spPr>
          <a:xfrm>
            <a:off x="5801738" y="6598593"/>
            <a:ext cx="1459911" cy="168220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55" name="Rechtwinkliges Dreieck 54"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SpPr/>
        </xdr:nvSpPr>
        <xdr:spPr>
          <a:xfrm flipH="1">
            <a:off x="5524474" y="6605580"/>
            <a:ext cx="289629" cy="1675217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56" name="Rechtwinkliges Dreieck 55"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/>
        </xdr:nvSpPr>
        <xdr:spPr>
          <a:xfrm>
            <a:off x="7263354" y="6612856"/>
            <a:ext cx="269352" cy="1667941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4</xdr:col>
      <xdr:colOff>469448</xdr:colOff>
      <xdr:row>6</xdr:row>
      <xdr:rowOff>54427</xdr:rowOff>
    </xdr:from>
    <xdr:to>
      <xdr:col>10</xdr:col>
      <xdr:colOff>37787</xdr:colOff>
      <xdr:row>17</xdr:row>
      <xdr:rowOff>40820</xdr:rowOff>
    </xdr:to>
    <xdr:grpSp>
      <xdr:nvGrpSpPr>
        <xdr:cNvPr id="57" name="Gruppieren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GrpSpPr/>
      </xdr:nvGrpSpPr>
      <xdr:grpSpPr>
        <a:xfrm>
          <a:off x="2873558" y="1144087"/>
          <a:ext cx="2260104" cy="1973308"/>
          <a:chOff x="5605404" y="6598595"/>
          <a:chExt cx="1831800" cy="1745095"/>
        </a:xfrm>
      </xdr:grpSpPr>
      <xdr:sp macro="" textlink="">
        <xdr:nvSpPr>
          <xdr:cNvPr id="58" name="Rechteck 57"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/>
        </xdr:nvSpPr>
        <xdr:spPr>
          <a:xfrm>
            <a:off x="6257099" y="6598595"/>
            <a:ext cx="469743" cy="1745095"/>
          </a:xfrm>
          <a:prstGeom prst="rect">
            <a:avLst/>
          </a:prstGeom>
          <a:solidFill>
            <a:srgbClr val="92D050">
              <a:alpha val="5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59" name="Rechtwinkliges Dreieck 58"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/>
        </xdr:nvSpPr>
        <xdr:spPr>
          <a:xfrm flipH="1">
            <a:off x="5605404" y="6605582"/>
            <a:ext cx="663861" cy="1738106"/>
          </a:xfrm>
          <a:prstGeom prst="rtTriangle">
            <a:avLst/>
          </a:prstGeom>
          <a:solidFill>
            <a:srgbClr val="92D050">
              <a:alpha val="5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60" name="Rechtwinkliges Dreieck 59"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/>
        </xdr:nvSpPr>
        <xdr:spPr>
          <a:xfrm>
            <a:off x="6726843" y="6612855"/>
            <a:ext cx="710361" cy="1719426"/>
          </a:xfrm>
          <a:prstGeom prst="rtTriangle">
            <a:avLst/>
          </a:prstGeom>
          <a:solidFill>
            <a:srgbClr val="92D050">
              <a:alpha val="5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</xdr:grpSp>
    <xdr:clientData/>
  </xdr:twoCellAnchor>
  <xdr:twoCellAnchor>
    <xdr:from>
      <xdr:col>5</xdr:col>
      <xdr:colOff>272143</xdr:colOff>
      <xdr:row>5</xdr:row>
      <xdr:rowOff>45146</xdr:rowOff>
    </xdr:from>
    <xdr:to>
      <xdr:col>5</xdr:col>
      <xdr:colOff>285750</xdr:colOff>
      <xdr:row>17</xdr:row>
      <xdr:rowOff>184817</xdr:rowOff>
    </xdr:to>
    <xdr:cxnSp macro="">
      <xdr:nvCxnSpPr>
        <xdr:cNvPr id="62" name="Gerade Verbindung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CxnSpPr/>
      </xdr:nvCxnSpPr>
      <xdr:spPr>
        <a:xfrm flipV="1">
          <a:off x="3501118" y="997646"/>
          <a:ext cx="13607" cy="24256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21</xdr:row>
          <xdr:rowOff>83820</xdr:rowOff>
        </xdr:from>
        <xdr:to>
          <xdr:col>8</xdr:col>
          <xdr:colOff>60960</xdr:colOff>
          <xdr:row>34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209549</xdr:colOff>
      <xdr:row>22</xdr:row>
      <xdr:rowOff>171450</xdr:rowOff>
    </xdr:from>
    <xdr:to>
      <xdr:col>17</xdr:col>
      <xdr:colOff>238124</xdr:colOff>
      <xdr:row>40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3"/>
  <sheetViews>
    <sheetView showGridLines="0" tabSelected="1" workbookViewId="0">
      <selection activeCell="C19" sqref="C19"/>
    </sheetView>
  </sheetViews>
  <sheetFormatPr baseColWidth="10" defaultColWidth="11.44140625" defaultRowHeight="13.2" x14ac:dyDescent="0.25"/>
  <cols>
    <col min="1" max="1" width="3.88671875" style="3" customWidth="1"/>
    <col min="2" max="2" width="20.6640625" style="3" customWidth="1"/>
    <col min="3" max="3" width="26.6640625" style="3" bestFit="1" customWidth="1"/>
    <col min="4" max="16384" width="11.44140625" style="3"/>
  </cols>
  <sheetData>
    <row r="2" spans="2:4" x14ac:dyDescent="0.25">
      <c r="B2" s="13"/>
    </row>
    <row r="3" spans="2:4" x14ac:dyDescent="0.25">
      <c r="B3" s="14" t="s">
        <v>24</v>
      </c>
    </row>
    <row r="4" spans="2:4" x14ac:dyDescent="0.25">
      <c r="B4" s="13"/>
    </row>
    <row r="5" spans="2:4" x14ac:dyDescent="0.25">
      <c r="B5" s="53"/>
    </row>
    <row r="6" spans="2:4" x14ac:dyDescent="0.25">
      <c r="B6" s="53" t="s">
        <v>17</v>
      </c>
      <c r="C6" s="5">
        <v>13</v>
      </c>
      <c r="D6" s="6"/>
    </row>
    <row r="7" spans="2:4" x14ac:dyDescent="0.25">
      <c r="B7" s="53" t="s">
        <v>18</v>
      </c>
      <c r="C7" s="11" t="s">
        <v>30</v>
      </c>
      <c r="D7" s="6"/>
    </row>
    <row r="8" spans="2:4" x14ac:dyDescent="0.25">
      <c r="B8" s="53"/>
      <c r="C8" s="6"/>
      <c r="D8" s="6"/>
    </row>
    <row r="9" spans="2:4" x14ac:dyDescent="0.25">
      <c r="B9" s="53" t="s">
        <v>19</v>
      </c>
      <c r="C9" s="12" t="s">
        <v>23</v>
      </c>
      <c r="D9" s="6"/>
    </row>
    <row r="10" spans="2:4" x14ac:dyDescent="0.25">
      <c r="B10" s="53"/>
      <c r="C10" s="6"/>
      <c r="D10" s="6"/>
    </row>
    <row r="11" spans="2:4" x14ac:dyDescent="0.25">
      <c r="B11" s="53"/>
      <c r="C11" s="6"/>
      <c r="D11" s="6"/>
    </row>
    <row r="12" spans="2:4" x14ac:dyDescent="0.25">
      <c r="B12" s="53"/>
      <c r="C12" s="7"/>
      <c r="D12" s="6"/>
    </row>
    <row r="13" spans="2:4" x14ac:dyDescent="0.25">
      <c r="B13" s="53"/>
      <c r="C13" s="8"/>
      <c r="D13" s="6"/>
    </row>
    <row r="14" spans="2:4" x14ac:dyDescent="0.25">
      <c r="B14" s="53"/>
      <c r="C14" s="9"/>
      <c r="D14" s="6"/>
    </row>
    <row r="15" spans="2:4" x14ac:dyDescent="0.25">
      <c r="B15" s="53"/>
      <c r="C15" s="9"/>
      <c r="D15" s="6"/>
    </row>
    <row r="16" spans="2:4" x14ac:dyDescent="0.25">
      <c r="B16" s="53"/>
      <c r="C16" s="9"/>
      <c r="D16" s="6"/>
    </row>
    <row r="17" spans="2:4" x14ac:dyDescent="0.25">
      <c r="B17" s="53" t="s">
        <v>22</v>
      </c>
      <c r="C17" s="60" t="s">
        <v>32</v>
      </c>
      <c r="D17" s="6"/>
    </row>
    <row r="18" spans="2:4" x14ac:dyDescent="0.25">
      <c r="B18" s="53" t="s">
        <v>20</v>
      </c>
      <c r="C18" s="6" t="s">
        <v>21</v>
      </c>
      <c r="D18" s="6"/>
    </row>
    <row r="19" spans="2:4" x14ac:dyDescent="0.25">
      <c r="B19" s="53" t="s">
        <v>31</v>
      </c>
      <c r="C19" s="10">
        <v>46159</v>
      </c>
      <c r="D19" s="6"/>
    </row>
    <row r="20" spans="2:4" x14ac:dyDescent="0.25">
      <c r="B20" s="53"/>
      <c r="C20" s="4"/>
    </row>
    <row r="21" spans="2:4" x14ac:dyDescent="0.25">
      <c r="B21" s="15"/>
    </row>
    <row r="22" spans="2:4" x14ac:dyDescent="0.25">
      <c r="B22" s="16" t="s">
        <v>25</v>
      </c>
    </row>
    <row r="23" spans="2:4" x14ac:dyDescent="0.25">
      <c r="B23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6"/>
  <sheetViews>
    <sheetView workbookViewId="0"/>
  </sheetViews>
  <sheetFormatPr baseColWidth="10" defaultRowHeight="14.4" x14ac:dyDescent="0.3"/>
  <cols>
    <col min="1" max="1" width="6" bestFit="1" customWidth="1"/>
    <col min="2" max="6" width="3.6640625" bestFit="1" customWidth="1"/>
    <col min="7" max="7" width="6" customWidth="1"/>
  </cols>
  <sheetData>
    <row r="1" spans="1:6" ht="57.6" x14ac:dyDescent="0.3">
      <c r="A1" s="19" t="s">
        <v>26</v>
      </c>
      <c r="B1" s="19" t="s">
        <v>13</v>
      </c>
      <c r="C1" s="20" t="s">
        <v>0</v>
      </c>
      <c r="D1" s="20" t="s">
        <v>1</v>
      </c>
      <c r="E1" s="20" t="s">
        <v>2</v>
      </c>
      <c r="F1" s="19" t="s">
        <v>14</v>
      </c>
    </row>
    <row r="2" spans="1:6" x14ac:dyDescent="0.3">
      <c r="A2">
        <v>600</v>
      </c>
      <c r="B2" s="18">
        <f t="shared" ref="B2:B6" si="0">IF(Tp&lt;=600,1,IF(Tp&lt;=700,(700-Tp)/100,0))</f>
        <v>1</v>
      </c>
      <c r="C2" s="18">
        <f t="shared" ref="C2:C6" si="1">IF(Tp&lt;=600,0,IF(Tp&lt;=700,1-(700-Tp)/100,IF(Tp&lt;=800,(800-Tp)/100,0)))</f>
        <v>0</v>
      </c>
      <c r="D2" s="18">
        <f t="shared" ref="D2:D6" si="2">IF(Tp&lt;=700,0,IF(Tp&lt;=800,1-(800-Tp)/100,IF(Tp&lt;=900,(900-Tp)/100,0)))</f>
        <v>0</v>
      </c>
      <c r="E2" s="18">
        <f t="shared" ref="E2:E6" si="3">IF(Tp&lt;=800,0,IF(Tp&lt;=900,1-(900-Tp)/100,IF(Tp&lt;=1000,(1000-Tp)/100,0)))</f>
        <v>0</v>
      </c>
      <c r="F2" s="18">
        <f t="shared" ref="F2:F6" si="4">IF(Tp&lt;=900,0,IF(Tp&lt;=1000,1-(1000-Tp)/100,1))</f>
        <v>0</v>
      </c>
    </row>
    <row r="3" spans="1:6" x14ac:dyDescent="0.3">
      <c r="A3">
        <v>700</v>
      </c>
      <c r="B3" s="18">
        <f t="shared" si="0"/>
        <v>0</v>
      </c>
      <c r="C3" s="18">
        <f t="shared" si="1"/>
        <v>1</v>
      </c>
      <c r="D3" s="18">
        <f t="shared" si="2"/>
        <v>0</v>
      </c>
      <c r="E3" s="18">
        <f t="shared" si="3"/>
        <v>0</v>
      </c>
      <c r="F3" s="18">
        <f t="shared" si="4"/>
        <v>0</v>
      </c>
    </row>
    <row r="4" spans="1:6" x14ac:dyDescent="0.3">
      <c r="A4">
        <v>800</v>
      </c>
      <c r="B4" s="18">
        <f t="shared" si="0"/>
        <v>0</v>
      </c>
      <c r="C4" s="18">
        <f t="shared" si="1"/>
        <v>0</v>
      </c>
      <c r="D4" s="18">
        <f t="shared" si="2"/>
        <v>1</v>
      </c>
      <c r="E4" s="18">
        <f t="shared" si="3"/>
        <v>0</v>
      </c>
      <c r="F4" s="18">
        <f t="shared" si="4"/>
        <v>0</v>
      </c>
    </row>
    <row r="5" spans="1:6" x14ac:dyDescent="0.3">
      <c r="A5">
        <v>900</v>
      </c>
      <c r="B5" s="18">
        <f t="shared" si="0"/>
        <v>0</v>
      </c>
      <c r="C5" s="18">
        <f t="shared" si="1"/>
        <v>0</v>
      </c>
      <c r="D5" s="18">
        <f t="shared" si="2"/>
        <v>0</v>
      </c>
      <c r="E5" s="18">
        <f t="shared" si="3"/>
        <v>1</v>
      </c>
      <c r="F5" s="18">
        <f t="shared" si="4"/>
        <v>0</v>
      </c>
    </row>
    <row r="6" spans="1:6" x14ac:dyDescent="0.3">
      <c r="A6">
        <v>1000</v>
      </c>
      <c r="B6" s="18">
        <f t="shared" si="0"/>
        <v>0</v>
      </c>
      <c r="C6" s="18">
        <f t="shared" si="1"/>
        <v>0</v>
      </c>
      <c r="D6" s="18">
        <f t="shared" si="2"/>
        <v>0</v>
      </c>
      <c r="E6" s="18">
        <f t="shared" si="3"/>
        <v>0</v>
      </c>
      <c r="F6" s="18">
        <f t="shared" si="4"/>
        <v>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D4"/>
  <sheetViews>
    <sheetView zoomScaleNormal="100" workbookViewId="0">
      <selection activeCell="K11" sqref="K11"/>
    </sheetView>
  </sheetViews>
  <sheetFormatPr baseColWidth="10" defaultRowHeight="14.4" x14ac:dyDescent="0.3"/>
  <cols>
    <col min="1" max="1" width="3.6640625" bestFit="1" customWidth="1"/>
    <col min="2" max="4" width="3.6640625" style="22" bestFit="1" customWidth="1"/>
    <col min="5" max="5" width="6.5546875" customWidth="1"/>
  </cols>
  <sheetData>
    <row r="1" spans="1:4" ht="45.75" customHeight="1" x14ac:dyDescent="0.3">
      <c r="A1" s="19" t="s">
        <v>3</v>
      </c>
      <c r="B1" s="21" t="s">
        <v>0</v>
      </c>
      <c r="C1" s="21" t="s">
        <v>1</v>
      </c>
      <c r="D1" s="21" t="s">
        <v>2</v>
      </c>
    </row>
    <row r="2" spans="1:4" x14ac:dyDescent="0.3">
      <c r="A2">
        <v>28</v>
      </c>
      <c r="B2" s="18">
        <f t="shared" ref="B2:B4" si="0">IF(Pr&lt;=28,1,IF(Pr&lt;=30,(30-Pr)/2,0))</f>
        <v>1</v>
      </c>
      <c r="C2" s="18">
        <f t="shared" ref="C2:C4" si="1">IF(Pr&lt;=28,0,IF(Pr&lt;=30,1-(30-Pr)/2,IF(Pr&lt;=32,(32-Pr)/2,0)))</f>
        <v>0</v>
      </c>
      <c r="D2" s="18">
        <f t="shared" ref="D2:D4" si="2">IF(Pr&lt;=30,0,IF(Pr&lt;=32,1-(32-Pr)/2,1))</f>
        <v>0</v>
      </c>
    </row>
    <row r="3" spans="1:4" x14ac:dyDescent="0.3">
      <c r="A3">
        <v>30</v>
      </c>
      <c r="B3" s="18">
        <f t="shared" si="0"/>
        <v>0</v>
      </c>
      <c r="C3" s="18">
        <f t="shared" si="1"/>
        <v>1</v>
      </c>
      <c r="D3" s="18">
        <f t="shared" si="2"/>
        <v>0</v>
      </c>
    </row>
    <row r="4" spans="1:4" x14ac:dyDescent="0.3">
      <c r="A4">
        <v>32</v>
      </c>
      <c r="B4" s="18">
        <f t="shared" si="0"/>
        <v>0</v>
      </c>
      <c r="C4" s="18">
        <f t="shared" si="1"/>
        <v>0</v>
      </c>
      <c r="D4" s="18">
        <f t="shared" si="2"/>
        <v>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6"/>
  <sheetViews>
    <sheetView workbookViewId="0">
      <selection activeCell="M13" sqref="M13"/>
    </sheetView>
  </sheetViews>
  <sheetFormatPr baseColWidth="10" defaultRowHeight="14.4" x14ac:dyDescent="0.3"/>
  <cols>
    <col min="1" max="6" width="3.6640625" bestFit="1" customWidth="1"/>
    <col min="7" max="7" width="6.44140625" customWidth="1"/>
  </cols>
  <sheetData>
    <row r="1" spans="1:6" ht="38.4" x14ac:dyDescent="0.3">
      <c r="A1" s="19" t="s">
        <v>4</v>
      </c>
      <c r="B1" s="19" t="s">
        <v>5</v>
      </c>
      <c r="C1" s="19" t="s">
        <v>7</v>
      </c>
      <c r="D1" s="19" t="s">
        <v>8</v>
      </c>
      <c r="E1" s="19" t="s">
        <v>9</v>
      </c>
      <c r="F1" s="19" t="s">
        <v>6</v>
      </c>
    </row>
    <row r="2" spans="1:6" x14ac:dyDescent="0.3">
      <c r="A2">
        <v>0</v>
      </c>
      <c r="B2" s="18">
        <f>IF(Vl&lt;=0,1,IF(Vl&lt;=5,1-(5-Vl)/5,IF(Vl&lt;=10,(Vl-5)/5,I34)))</f>
        <v>1</v>
      </c>
      <c r="C2" s="18">
        <f t="shared" ref="C2:C6" si="0">IF(Vl&lt;=0,0,IF(Vl&lt;=5,1-(5-Vl)/5,IF(Vl&lt;=10,(10-Vl)/5,0)))</f>
        <v>0</v>
      </c>
      <c r="D2" s="18">
        <f t="shared" ref="D2:D6" si="1">IF(Vl&lt;=5,0,IF(Vl&lt;=10,1-(10-Vl)/5,IF(Vl&lt;=15,(15-Vl)/5,0)))</f>
        <v>0</v>
      </c>
      <c r="E2" s="18">
        <f t="shared" ref="E2:E6" si="2">IF(Vl&lt;=10,0,IF(Vl&lt;=15,1-(15-Vl)/5,IF(Vl&lt;=20,(20-Vl)/5,0)))</f>
        <v>0</v>
      </c>
      <c r="F2" s="18">
        <f t="shared" ref="F2:F6" si="3">IF(Vl&lt;=15,0,IF(Vl&lt;=20,1-(20-Vl)/5,1))</f>
        <v>0</v>
      </c>
    </row>
    <row r="3" spans="1:6" x14ac:dyDescent="0.3">
      <c r="A3">
        <v>5</v>
      </c>
      <c r="B3" s="18">
        <f t="shared" ref="B3:B6" si="4">IF(Vl&lt;=0,1,IF(Vl&lt;=5,(5-Vl)/5,0))</f>
        <v>0</v>
      </c>
      <c r="C3" s="18">
        <f t="shared" si="0"/>
        <v>1</v>
      </c>
      <c r="D3" s="18">
        <f t="shared" si="1"/>
        <v>0</v>
      </c>
      <c r="E3" s="18">
        <f t="shared" si="2"/>
        <v>0</v>
      </c>
      <c r="F3" s="18">
        <f t="shared" si="3"/>
        <v>0</v>
      </c>
    </row>
    <row r="4" spans="1:6" x14ac:dyDescent="0.3">
      <c r="A4">
        <v>10</v>
      </c>
      <c r="B4" s="18">
        <f t="shared" si="4"/>
        <v>0</v>
      </c>
      <c r="C4" s="18">
        <f t="shared" si="0"/>
        <v>0</v>
      </c>
      <c r="D4" s="18">
        <f t="shared" si="1"/>
        <v>1</v>
      </c>
      <c r="E4" s="18">
        <f t="shared" si="2"/>
        <v>0</v>
      </c>
      <c r="F4" s="18">
        <f t="shared" si="3"/>
        <v>0</v>
      </c>
    </row>
    <row r="5" spans="1:6" x14ac:dyDescent="0.3">
      <c r="A5">
        <v>15</v>
      </c>
      <c r="B5" s="18">
        <f t="shared" si="4"/>
        <v>0</v>
      </c>
      <c r="C5" s="18">
        <f t="shared" si="0"/>
        <v>0</v>
      </c>
      <c r="D5" s="18">
        <f t="shared" si="1"/>
        <v>0</v>
      </c>
      <c r="E5" s="18">
        <f t="shared" si="2"/>
        <v>1</v>
      </c>
      <c r="F5" s="18">
        <f t="shared" si="3"/>
        <v>0</v>
      </c>
    </row>
    <row r="6" spans="1:6" x14ac:dyDescent="0.3">
      <c r="A6">
        <v>20</v>
      </c>
      <c r="B6" s="18">
        <f t="shared" si="4"/>
        <v>0</v>
      </c>
      <c r="C6" s="18">
        <f t="shared" si="0"/>
        <v>0</v>
      </c>
      <c r="D6" s="18">
        <f t="shared" si="1"/>
        <v>0</v>
      </c>
      <c r="E6" s="18">
        <f t="shared" si="2"/>
        <v>0</v>
      </c>
      <c r="F6" s="18">
        <f t="shared" si="3"/>
        <v>1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K5"/>
  <sheetViews>
    <sheetView zoomScale="115" zoomScaleNormal="115" workbookViewId="0">
      <selection activeCell="L13" sqref="L13"/>
    </sheetView>
  </sheetViews>
  <sheetFormatPr baseColWidth="10" defaultRowHeight="14.4" x14ac:dyDescent="0.3"/>
  <cols>
    <col min="1" max="1" width="5.33203125" customWidth="1"/>
    <col min="2" max="2" width="7.33203125" bestFit="1" customWidth="1"/>
    <col min="3" max="7" width="5.88671875" customWidth="1"/>
    <col min="8" max="8" width="4.88671875" customWidth="1"/>
    <col min="9" max="9" width="10.33203125" customWidth="1"/>
    <col min="10" max="10" width="10.109375" customWidth="1"/>
    <col min="11" max="11" width="28.33203125" bestFit="1" customWidth="1"/>
    <col min="12" max="12" width="22.6640625" bestFit="1" customWidth="1"/>
    <col min="13" max="13" width="12.33203125" customWidth="1"/>
  </cols>
  <sheetData>
    <row r="1" spans="1:11" x14ac:dyDescent="0.3">
      <c r="C1" s="57" t="s">
        <v>10</v>
      </c>
      <c r="D1" s="58"/>
      <c r="E1" s="58"/>
      <c r="F1" s="58"/>
      <c r="G1" s="59"/>
    </row>
    <row r="2" spans="1:11" ht="48.6" x14ac:dyDescent="0.3">
      <c r="B2" s="24"/>
      <c r="C2" s="28" t="s">
        <v>13</v>
      </c>
      <c r="D2" s="29" t="s">
        <v>0</v>
      </c>
      <c r="E2" s="29" t="s">
        <v>1</v>
      </c>
      <c r="F2" s="29" t="s">
        <v>2</v>
      </c>
      <c r="G2" s="30" t="s">
        <v>14</v>
      </c>
      <c r="K2" s="23"/>
    </row>
    <row r="3" spans="1:11" x14ac:dyDescent="0.3">
      <c r="A3" s="54" t="s">
        <v>11</v>
      </c>
      <c r="B3" s="25" t="s">
        <v>0</v>
      </c>
      <c r="C3" s="18" t="s">
        <v>6</v>
      </c>
      <c r="D3" s="18" t="s">
        <v>6</v>
      </c>
      <c r="E3" s="31" t="s">
        <v>27</v>
      </c>
      <c r="F3" s="32" t="s">
        <v>28</v>
      </c>
      <c r="G3" s="32" t="s">
        <v>29</v>
      </c>
    </row>
    <row r="4" spans="1:11" x14ac:dyDescent="0.3">
      <c r="A4" s="55"/>
      <c r="B4" s="26" t="s">
        <v>1</v>
      </c>
      <c r="C4" s="18" t="s">
        <v>6</v>
      </c>
      <c r="D4" s="31" t="s">
        <v>27</v>
      </c>
      <c r="E4" s="33" t="s">
        <v>28</v>
      </c>
      <c r="F4" s="34" t="s">
        <v>28</v>
      </c>
      <c r="G4" s="18" t="s">
        <v>5</v>
      </c>
    </row>
    <row r="5" spans="1:11" x14ac:dyDescent="0.3">
      <c r="A5" s="56"/>
      <c r="B5" s="27" t="s">
        <v>2</v>
      </c>
      <c r="C5" s="31" t="s">
        <v>27</v>
      </c>
      <c r="D5" s="32" t="s">
        <v>28</v>
      </c>
      <c r="E5" s="35" t="s">
        <v>29</v>
      </c>
      <c r="F5" s="36" t="s">
        <v>5</v>
      </c>
      <c r="G5" s="18" t="s">
        <v>5</v>
      </c>
    </row>
  </sheetData>
  <mergeCells count="2">
    <mergeCell ref="A3:A5"/>
    <mergeCell ref="C1:G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"/>
  <sheetViews>
    <sheetView zoomScale="115" zoomScaleNormal="115" workbookViewId="0">
      <selection activeCell="J13" sqref="J13"/>
    </sheetView>
  </sheetViews>
  <sheetFormatPr baseColWidth="10" defaultRowHeight="14.4" x14ac:dyDescent="0.3"/>
  <cols>
    <col min="1" max="1" width="5.33203125" customWidth="1"/>
    <col min="2" max="2" width="7.33203125" customWidth="1"/>
    <col min="3" max="7" width="6.5546875" customWidth="1"/>
    <col min="8" max="8" width="4.88671875" customWidth="1"/>
    <col min="9" max="9" width="10.33203125" customWidth="1"/>
    <col min="10" max="10" width="10.109375" customWidth="1"/>
    <col min="11" max="11" width="28.33203125" customWidth="1"/>
    <col min="12" max="12" width="22.6640625" customWidth="1"/>
    <col min="13" max="13" width="12.33203125" customWidth="1"/>
  </cols>
  <sheetData>
    <row r="1" spans="1:11" x14ac:dyDescent="0.3">
      <c r="C1" s="57" t="s">
        <v>10</v>
      </c>
      <c r="D1" s="58"/>
      <c r="E1" s="58"/>
      <c r="F1" s="58"/>
      <c r="G1" s="59"/>
    </row>
    <row r="2" spans="1:11" ht="42" x14ac:dyDescent="0.3">
      <c r="B2" s="24"/>
      <c r="C2" s="28" t="s">
        <v>13</v>
      </c>
      <c r="D2" s="29" t="s">
        <v>0</v>
      </c>
      <c r="E2" s="29" t="s">
        <v>1</v>
      </c>
      <c r="F2" s="29" t="s">
        <v>2</v>
      </c>
      <c r="G2" s="30" t="s">
        <v>14</v>
      </c>
      <c r="K2" s="23"/>
    </row>
    <row r="3" spans="1:11" x14ac:dyDescent="0.3">
      <c r="A3" s="54" t="s">
        <v>11</v>
      </c>
      <c r="B3" s="25" t="s">
        <v>0</v>
      </c>
      <c r="C3">
        <v>1</v>
      </c>
      <c r="D3">
        <v>1</v>
      </c>
      <c r="E3">
        <v>0.75</v>
      </c>
      <c r="F3" s="32">
        <v>0.5</v>
      </c>
      <c r="G3" s="32">
        <v>0.25</v>
      </c>
    </row>
    <row r="4" spans="1:11" x14ac:dyDescent="0.3">
      <c r="A4" s="55"/>
      <c r="B4" s="26" t="s">
        <v>1</v>
      </c>
      <c r="C4">
        <v>1</v>
      </c>
      <c r="D4">
        <v>0.75</v>
      </c>
      <c r="E4" s="37">
        <v>0.5</v>
      </c>
      <c r="F4" s="34">
        <v>0.5</v>
      </c>
      <c r="G4" s="18">
        <v>0</v>
      </c>
    </row>
    <row r="5" spans="1:11" x14ac:dyDescent="0.3">
      <c r="A5" s="56"/>
      <c r="B5" s="27" t="s">
        <v>2</v>
      </c>
      <c r="C5">
        <v>0.75</v>
      </c>
      <c r="D5">
        <v>0.5</v>
      </c>
      <c r="E5" s="38">
        <v>0.25</v>
      </c>
      <c r="F5" s="36">
        <v>0</v>
      </c>
      <c r="G5" s="18">
        <v>0</v>
      </c>
    </row>
  </sheetData>
  <mergeCells count="2">
    <mergeCell ref="C1:G1"/>
    <mergeCell ref="A3:A5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"/>
  <sheetViews>
    <sheetView zoomScaleNormal="100" workbookViewId="0">
      <selection activeCell="O8" sqref="O8"/>
    </sheetView>
  </sheetViews>
  <sheetFormatPr baseColWidth="10" defaultRowHeight="14.4" x14ac:dyDescent="0.3"/>
  <cols>
    <col min="3" max="3" width="8" customWidth="1"/>
    <col min="4" max="4" width="3.88671875" customWidth="1"/>
    <col min="5" max="5" width="13.6640625" customWidth="1"/>
    <col min="6" max="11" width="5.109375" customWidth="1"/>
    <col min="12" max="12" width="7.6640625" bestFit="1" customWidth="1"/>
    <col min="13" max="13" width="8.33203125" customWidth="1"/>
    <col min="14" max="14" width="16.33203125" customWidth="1"/>
    <col min="15" max="15" width="12.88671875" customWidth="1"/>
    <col min="18" max="18" width="7.6640625" customWidth="1"/>
    <col min="19" max="19" width="7.33203125" customWidth="1"/>
    <col min="20" max="20" width="3.6640625" customWidth="1"/>
    <col min="21" max="21" width="5.6640625" customWidth="1"/>
    <col min="22" max="22" width="5.5546875" customWidth="1"/>
  </cols>
  <sheetData/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563880</xdr:colOff>
                <xdr:row>21</xdr:row>
                <xdr:rowOff>83820</xdr:rowOff>
              </from>
              <to>
                <xdr:col>8</xdr:col>
                <xdr:colOff>60960</xdr:colOff>
                <xdr:row>34</xdr:row>
                <xdr:rowOff>76200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B16" zoomScaleNormal="100" workbookViewId="0">
      <selection activeCell="V28" sqref="V28"/>
    </sheetView>
  </sheetViews>
  <sheetFormatPr baseColWidth="10" defaultRowHeight="14.4" x14ac:dyDescent="0.3"/>
  <cols>
    <col min="1" max="1" width="11.44140625" bestFit="1" customWidth="1"/>
    <col min="2" max="2" width="9.33203125" customWidth="1"/>
    <col min="3" max="7" width="6.109375" customWidth="1"/>
    <col min="8" max="8" width="5.5546875" customWidth="1"/>
    <col min="9" max="9" width="2.5546875" customWidth="1"/>
    <col min="10" max="11" width="5.109375" customWidth="1"/>
    <col min="15" max="15" width="7.6640625" customWidth="1"/>
    <col min="16" max="16" width="7.33203125" customWidth="1"/>
    <col min="17" max="17" width="3.6640625" customWidth="1"/>
    <col min="18" max="18" width="5.6640625" customWidth="1"/>
    <col min="19" max="19" width="5.5546875" customWidth="1"/>
  </cols>
  <sheetData>
    <row r="1" spans="1:10" x14ac:dyDescent="0.3">
      <c r="A1" s="50" t="s">
        <v>26</v>
      </c>
      <c r="B1">
        <v>820</v>
      </c>
    </row>
    <row r="2" spans="1:10" x14ac:dyDescent="0.3">
      <c r="A2" s="50" t="s">
        <v>3</v>
      </c>
      <c r="B2">
        <v>30.5</v>
      </c>
    </row>
    <row r="3" spans="1:10" ht="49.2" x14ac:dyDescent="0.3">
      <c r="C3" s="40" t="s">
        <v>13</v>
      </c>
      <c r="D3" s="40" t="s">
        <v>0</v>
      </c>
      <c r="E3" s="40" t="s">
        <v>1</v>
      </c>
      <c r="F3" s="40" t="s">
        <v>2</v>
      </c>
      <c r="G3" s="40" t="s">
        <v>14</v>
      </c>
    </row>
    <row r="4" spans="1:10" x14ac:dyDescent="0.3">
      <c r="C4">
        <f>IF(Temp&gt;700,0,1-ABS(Temp-600)/100)</f>
        <v>0</v>
      </c>
      <c r="D4">
        <f>IF(Temp&lt;600,0,IF(Temp&gt;800,0,1-ABS(Temp-700)/100))</f>
        <v>0</v>
      </c>
      <c r="E4">
        <f>IF(Temp&lt;700,0,IF(Temp&gt;900,0,1-ABS(Temp-800)/100))</f>
        <v>0.8</v>
      </c>
      <c r="F4">
        <f>IF(Temp&lt;800,0,IF(Temp&gt;1000,0,1-ABS(Temp-900)/100))</f>
        <v>0.19999999999999996</v>
      </c>
      <c r="G4">
        <f>IF(Temp&lt;900,0,1-ABS(Temp-1000)/100)</f>
        <v>0</v>
      </c>
    </row>
    <row r="5" spans="1:10" x14ac:dyDescent="0.3">
      <c r="A5" s="39" t="s">
        <v>0</v>
      </c>
      <c r="B5">
        <f>IF(Druck&gt;30,0,1-ABS(Druck-28)/2)</f>
        <v>0</v>
      </c>
      <c r="C5" s="41">
        <v>17.5</v>
      </c>
      <c r="D5" s="42">
        <v>17.5</v>
      </c>
      <c r="E5" s="42">
        <v>15</v>
      </c>
      <c r="F5" s="42">
        <v>10</v>
      </c>
      <c r="G5" s="43">
        <v>5</v>
      </c>
    </row>
    <row r="6" spans="1:10" x14ac:dyDescent="0.3">
      <c r="A6" s="39" t="s">
        <v>1</v>
      </c>
      <c r="B6">
        <f>IF(Druck&lt;28,0,IF(Druck&gt;32,0,1-ABS(Druck-30)/2))</f>
        <v>0.75</v>
      </c>
      <c r="C6" s="44">
        <v>17.5</v>
      </c>
      <c r="D6" s="45">
        <v>15</v>
      </c>
      <c r="E6" s="45">
        <v>10</v>
      </c>
      <c r="F6" s="45">
        <v>10</v>
      </c>
      <c r="G6" s="46">
        <v>2.5</v>
      </c>
    </row>
    <row r="7" spans="1:10" x14ac:dyDescent="0.3">
      <c r="A7" s="39" t="s">
        <v>2</v>
      </c>
      <c r="B7">
        <f>IF(Druck&lt;30,0,1-ABS(Druck-32)/2)</f>
        <v>0.25</v>
      </c>
      <c r="C7" s="47">
        <v>15</v>
      </c>
      <c r="D7" s="48">
        <v>10</v>
      </c>
      <c r="E7" s="48">
        <v>5</v>
      </c>
      <c r="F7" s="48">
        <v>2.5</v>
      </c>
      <c r="G7" s="49">
        <v>2.5</v>
      </c>
    </row>
    <row r="10" spans="1:10" x14ac:dyDescent="0.3">
      <c r="C10">
        <f>IF(Temp&gt;700,0,1-ABS(Temp-600)/100)</f>
        <v>0</v>
      </c>
      <c r="D10">
        <f>IF(Temp&lt;600,0,IF(Temp&gt;800,0,1-ABS(Temp-700)/100))</f>
        <v>0</v>
      </c>
      <c r="E10">
        <f>IF(Temp&lt;700,0,IF(Temp&gt;900,0,1-ABS(Temp-800)/100))</f>
        <v>0.8</v>
      </c>
      <c r="F10">
        <f>IF(Temp&lt;800,0,IF(Temp&gt;1000,0,1-ABS(Temp-900)/100))</f>
        <v>0.19999999999999996</v>
      </c>
      <c r="G10">
        <f>IF(Temp&lt;900,0,1-ABS(Temp-1000)/100)</f>
        <v>0</v>
      </c>
    </row>
    <row r="11" spans="1:10" x14ac:dyDescent="0.3">
      <c r="B11">
        <f>IF(Druck&gt;30,0,1-ABS(Druck-28)/2)</f>
        <v>0</v>
      </c>
      <c r="C11" s="41">
        <f>IF(AND(C10&gt;0,B11&gt;0),MIN(C10,B11)*C5,0)</f>
        <v>0</v>
      </c>
      <c r="D11" s="42">
        <f>IF(AND(D10&gt;0,B11&gt;0),MIN(D10,B11)*D5,0)</f>
        <v>0</v>
      </c>
      <c r="E11" s="42">
        <f>IF(AND(E10&gt;0,B11&gt;0),MIN(E10,B11)*E5,0)</f>
        <v>0</v>
      </c>
      <c r="F11" s="42">
        <f>IF(AND(B11&gt;0,F10&gt;0),MIN(B11,F10)*F5,0)</f>
        <v>0</v>
      </c>
      <c r="G11" s="43">
        <f>IF(AND(B11&gt;0,G10&gt;0),MIN(B11,G10)*G5,0)</f>
        <v>0</v>
      </c>
    </row>
    <row r="12" spans="1:10" x14ac:dyDescent="0.3">
      <c r="B12">
        <f>IF(Druck&lt;28,0,IF(Druck&gt;32,0,1-ABS(Druck-30)/2))</f>
        <v>0.75</v>
      </c>
      <c r="C12" s="44">
        <f>IF(AND(C10&gt;0,B12&gt;0),MIN(C10,B12)*C6,0)</f>
        <v>0</v>
      </c>
      <c r="D12" s="45">
        <f>IF(AND(D10&gt;0,B12&gt;0),MIN(D10,B12)*D6,0)</f>
        <v>0</v>
      </c>
      <c r="E12" s="45">
        <f>IF(AND(E10&gt;0,B12&gt;0),MIN(E10,B12)*E6,0)</f>
        <v>7.5</v>
      </c>
      <c r="F12" s="45">
        <f>IF(AND(B12&gt;0,F10&gt;0),MIN(B12,F10)*F6,0)</f>
        <v>1.9999999999999996</v>
      </c>
      <c r="G12" s="46">
        <f>IF(AND(B12&gt;0,G10&gt;0),MIN(B12,G10)*G6,0)</f>
        <v>0</v>
      </c>
    </row>
    <row r="13" spans="1:10" x14ac:dyDescent="0.3">
      <c r="B13">
        <f>IF(Druck&lt;30,0,1-ABS(Druck-32)/2)</f>
        <v>0.25</v>
      </c>
      <c r="C13" s="47">
        <f>IF(AND(C10&gt;0,B13&gt;0),MIN(C10,B13)*C7,0)</f>
        <v>0</v>
      </c>
      <c r="D13" s="48">
        <f>IF(AND(D10&gt;0,B13&gt;0),MIN(D10,B13)*D7,0)</f>
        <v>0</v>
      </c>
      <c r="E13" s="48">
        <f>IF(AND(E10&gt;0,B13&gt;0),MIN(E10,B13)*E7,0)</f>
        <v>1.25</v>
      </c>
      <c r="F13" s="48">
        <f>IF(AND(B13&gt;0,F10&gt;0),MIN(B13,F10)*F7,0)</f>
        <v>0.49999999999999989</v>
      </c>
      <c r="G13" s="49">
        <f>IF(AND(B13&gt;0,G10&gt;0),MIN(B13,G10)*G7,0)</f>
        <v>0</v>
      </c>
      <c r="I13" s="2" t="s">
        <v>15</v>
      </c>
      <c r="J13">
        <f>SUM(C11:G13)</f>
        <v>11.25</v>
      </c>
    </row>
    <row r="16" spans="1:10" x14ac:dyDescent="0.3">
      <c r="C16">
        <f>IF(Temp&gt;700,0,1-ABS(Temp-600)/100)</f>
        <v>0</v>
      </c>
      <c r="D16">
        <f>IF(Temp&lt;600,0,IF(Temp&gt;800,0,1-ABS(Temp-700)/100))</f>
        <v>0</v>
      </c>
      <c r="E16">
        <f>IF(Temp&lt;700,0,IF(Temp&gt;900,0,1-ABS(Temp-800)/100))</f>
        <v>0.8</v>
      </c>
      <c r="F16">
        <f>IF(Temp&lt;800,0,IF(Temp&gt;1000,0,1-ABS(Temp-900)/100))</f>
        <v>0.19999999999999996</v>
      </c>
      <c r="G16">
        <f>IF(Temp&lt;900,0,1-ABS(Temp-1000)/100)</f>
        <v>0</v>
      </c>
    </row>
    <row r="17" spans="2:10" x14ac:dyDescent="0.3">
      <c r="B17">
        <f>IF(Druck&gt;30,0,1-ABS(Druck-28)/2)</f>
        <v>0</v>
      </c>
      <c r="C17" s="41">
        <f t="shared" ref="C17:G19" si="0">IF(C11&gt;0,MIN($B17,C$16),0)</f>
        <v>0</v>
      </c>
      <c r="D17" s="42">
        <f t="shared" si="0"/>
        <v>0</v>
      </c>
      <c r="E17" s="42">
        <f t="shared" si="0"/>
        <v>0</v>
      </c>
      <c r="F17" s="42">
        <f t="shared" si="0"/>
        <v>0</v>
      </c>
      <c r="G17" s="43">
        <f t="shared" si="0"/>
        <v>0</v>
      </c>
    </row>
    <row r="18" spans="2:10" x14ac:dyDescent="0.3">
      <c r="B18">
        <f>IF(Druck&lt;28,0,IF(Druck&gt;32,0,1-ABS(Druck-30)/2))</f>
        <v>0.75</v>
      </c>
      <c r="C18" s="44">
        <f t="shared" si="0"/>
        <v>0</v>
      </c>
      <c r="D18" s="45">
        <f t="shared" si="0"/>
        <v>0</v>
      </c>
      <c r="E18" s="45">
        <f t="shared" si="0"/>
        <v>0.75</v>
      </c>
      <c r="F18" s="45">
        <f t="shared" si="0"/>
        <v>0.19999999999999996</v>
      </c>
      <c r="G18" s="46">
        <f t="shared" si="0"/>
        <v>0</v>
      </c>
    </row>
    <row r="19" spans="2:10" x14ac:dyDescent="0.3">
      <c r="B19">
        <f>IF(Druck&lt;30,0,1-ABS(Druck-32)/2)</f>
        <v>0.25</v>
      </c>
      <c r="C19" s="47">
        <f t="shared" si="0"/>
        <v>0</v>
      </c>
      <c r="D19" s="48">
        <f t="shared" si="0"/>
        <v>0</v>
      </c>
      <c r="E19" s="48">
        <f t="shared" si="0"/>
        <v>0.25</v>
      </c>
      <c r="F19" s="48">
        <f t="shared" si="0"/>
        <v>0.19999999999999996</v>
      </c>
      <c r="G19" s="49">
        <f t="shared" si="0"/>
        <v>0</v>
      </c>
      <c r="I19" s="2" t="s">
        <v>16</v>
      </c>
      <c r="J19" s="1">
        <f>SUM(C17:G19)</f>
        <v>1.4</v>
      </c>
    </row>
    <row r="21" spans="2:10" x14ac:dyDescent="0.3">
      <c r="I21" s="51" t="s">
        <v>12</v>
      </c>
      <c r="J21" s="51">
        <f>J13/J19</f>
        <v>8.0357142857142865</v>
      </c>
    </row>
    <row r="24" spans="2:10" x14ac:dyDescent="0.3">
      <c r="B24" s="23"/>
      <c r="C24" s="23">
        <v>28</v>
      </c>
      <c r="D24" s="23">
        <v>29</v>
      </c>
      <c r="E24" s="52">
        <v>30</v>
      </c>
      <c r="F24" s="23">
        <v>31</v>
      </c>
      <c r="G24" s="23">
        <v>32</v>
      </c>
    </row>
    <row r="25" spans="2:10" x14ac:dyDescent="0.3">
      <c r="B25" s="23">
        <v>600</v>
      </c>
      <c r="C25" s="41">
        <v>17.5</v>
      </c>
      <c r="D25" s="42">
        <v>17.5</v>
      </c>
      <c r="E25" s="42">
        <v>17.5</v>
      </c>
      <c r="F25" s="42">
        <v>16.3</v>
      </c>
      <c r="G25" s="43">
        <v>15</v>
      </c>
    </row>
    <row r="26" spans="2:10" x14ac:dyDescent="0.3">
      <c r="B26" s="23">
        <v>650</v>
      </c>
      <c r="C26" s="44">
        <v>17.5</v>
      </c>
      <c r="D26" s="45">
        <v>16.899999999999999</v>
      </c>
      <c r="E26" s="45">
        <v>16.3</v>
      </c>
      <c r="F26" s="45">
        <v>14.4</v>
      </c>
      <c r="G26" s="46">
        <v>12.5</v>
      </c>
    </row>
    <row r="27" spans="2:10" x14ac:dyDescent="0.3">
      <c r="B27" s="23">
        <v>700</v>
      </c>
      <c r="C27" s="44">
        <v>17.5</v>
      </c>
      <c r="D27" s="45">
        <v>16.3</v>
      </c>
      <c r="E27" s="45">
        <v>15</v>
      </c>
      <c r="F27" s="45">
        <v>12.5</v>
      </c>
      <c r="G27" s="46">
        <v>10</v>
      </c>
    </row>
    <row r="28" spans="2:10" x14ac:dyDescent="0.3">
      <c r="B28" s="23">
        <v>750</v>
      </c>
      <c r="C28" s="44">
        <v>16.3</v>
      </c>
      <c r="D28" s="45">
        <v>14.4</v>
      </c>
      <c r="E28" s="45">
        <v>12.5</v>
      </c>
      <c r="F28" s="45">
        <v>10</v>
      </c>
      <c r="G28" s="46">
        <v>7.5</v>
      </c>
    </row>
    <row r="29" spans="2:10" x14ac:dyDescent="0.3">
      <c r="B29" s="23">
        <v>800</v>
      </c>
      <c r="C29" s="44">
        <v>15</v>
      </c>
      <c r="D29" s="45">
        <v>12.5</v>
      </c>
      <c r="E29" s="45">
        <v>10</v>
      </c>
      <c r="F29" s="45">
        <v>7.5</v>
      </c>
      <c r="G29" s="46">
        <v>5</v>
      </c>
    </row>
    <row r="30" spans="2:10" x14ac:dyDescent="0.3">
      <c r="B30" s="23">
        <v>850</v>
      </c>
      <c r="C30" s="44">
        <v>12.5</v>
      </c>
      <c r="D30" s="45">
        <v>11.3</v>
      </c>
      <c r="E30" s="45">
        <v>10</v>
      </c>
      <c r="F30" s="45">
        <v>6.88</v>
      </c>
      <c r="G30" s="46">
        <v>3.75</v>
      </c>
    </row>
    <row r="31" spans="2:10" x14ac:dyDescent="0.3">
      <c r="B31" s="23">
        <v>900</v>
      </c>
      <c r="C31" s="44">
        <v>10</v>
      </c>
      <c r="D31" s="45">
        <v>10</v>
      </c>
      <c r="E31" s="45">
        <v>10</v>
      </c>
      <c r="F31" s="45">
        <v>6.25</v>
      </c>
      <c r="G31" s="46">
        <v>2.5</v>
      </c>
    </row>
    <row r="32" spans="2:10" x14ac:dyDescent="0.3">
      <c r="B32" s="23">
        <v>950</v>
      </c>
      <c r="C32" s="44">
        <v>7.5</v>
      </c>
      <c r="D32" s="45">
        <v>6.88</v>
      </c>
      <c r="E32" s="45">
        <v>6.25</v>
      </c>
      <c r="F32" s="45">
        <v>4.38</v>
      </c>
      <c r="G32" s="46">
        <v>2.5</v>
      </c>
    </row>
    <row r="33" spans="2:7" x14ac:dyDescent="0.3">
      <c r="B33" s="23">
        <v>1000</v>
      </c>
      <c r="C33" s="47">
        <v>5</v>
      </c>
      <c r="D33" s="48">
        <v>3.75</v>
      </c>
      <c r="E33" s="48">
        <v>2.5</v>
      </c>
      <c r="F33" s="48">
        <v>2.5</v>
      </c>
      <c r="G33" s="49">
        <v>2.5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Cover</vt:lpstr>
      <vt:lpstr>Temperaturen</vt:lpstr>
      <vt:lpstr>Drücke</vt:lpstr>
      <vt:lpstr>Ventil</vt:lpstr>
      <vt:lpstr>Interferenzen</vt:lpstr>
      <vt:lpstr>Interferenzen (2)</vt:lpstr>
      <vt:lpstr>Max-Min-Interferenz</vt:lpstr>
      <vt:lpstr>Defuzzifizierung</vt:lpstr>
      <vt:lpstr>Druck</vt:lpstr>
      <vt:lpstr>Pr</vt:lpstr>
      <vt:lpstr>PrM</vt:lpstr>
      <vt:lpstr>Defuzzifizierung!Temp</vt:lpstr>
      <vt:lpstr>Tp</vt:lpstr>
      <vt:lpstr>TpM</vt:lpstr>
      <vt:lpstr>Vl</vt:lpstr>
      <vt:lpstr>VlM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2013-01-10T06:53:32Z</dcterms:created>
  <dcterms:modified xsi:type="dcterms:W3CDTF">2026-05-16T22:24:15Z</dcterms:modified>
</cp:coreProperties>
</file>